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hidePivotFieldList="1"/>
  <mc:AlternateContent xmlns:mc="http://schemas.openxmlformats.org/markup-compatibility/2006">
    <mc:Choice Requires="x15">
      <x15ac:absPath xmlns:x15ac="http://schemas.microsoft.com/office/spreadsheetml/2010/11/ac" url="C:\Users\ddequina\OneDrive - The Global Fund\Desktop\SLV-H funding request\"/>
    </mc:Choice>
  </mc:AlternateContent>
  <xr:revisionPtr revIDLastSave="0" documentId="13_ncr:1_{187AFCA6-743F-487F-B960-4B25BF46830F}" xr6:coauthVersionLast="41" xr6:coauthVersionMax="41" xr10:uidLastSave="{00000000-0000-0000-0000-000000000000}"/>
  <bookViews>
    <workbookView xWindow="-108" yWindow="-108" windowWidth="23256" windowHeight="12576" tabRatio="813" activeTab="1" xr2:uid="{00000000-000D-0000-FFFF-FFFF00000000}"/>
  </bookViews>
  <sheets>
    <sheet name="Instructions" sheetId="13" r:id="rId1"/>
    <sheet name="PAAR" sheetId="1" r:id="rId2"/>
    <sheet name="PaarLineToUpsert" sheetId="11" state="veryHidden" r:id="rId3"/>
    <sheet name="Existing PAARLIne" sheetId="12" state="veryHidden" r:id="rId4"/>
    <sheet name="Setup" sheetId="8" state="veryHidden" r:id="rId5"/>
    <sheet name="Add Info-Info Supp-Info Ad" sheetId="3" state="veryHidden" r:id="rId6"/>
    <sheet name="Modules" sheetId="6" state="veryHidden" r:id="rId7"/>
    <sheet name="Interventions" sheetId="9" state="veryHidden" r:id="rId8"/>
    <sheet name="PAAR (EN)" sheetId="4" state="veryHidden" r:id="rId9"/>
    <sheet name="Additional Info (EN)" sheetId="5" state="veryHidden" r:id="rId10"/>
    <sheet name="Dropdown Data" sheetId="2" state="veryHidden" r:id="rId11"/>
    <sheet name="VersionHistory" sheetId="14" state="veryHidden" r:id="rId12"/>
    <sheet name="apttusmetadata" sheetId="7" state="veryHidden" r:id="rId13"/>
  </sheets>
  <definedNames>
    <definedName name="_02ad39f3_57e3_49df_801f_0b57a1bdfb84">Modules!$H$11</definedName>
    <definedName name="_02bdc5b6_f405_4455_84ca_aac645fac99a">Modules!$D$3:$D$4</definedName>
    <definedName name="_047ad507_0de5_47bb_939e_d5a1ca1cadd0">#REF!</definedName>
    <definedName name="_0591a0b2_8a8a_4305_8643_1ab20a3c479a">#REF!</definedName>
    <definedName name="_070ce615_3123_48d1_bc3c_f8a3210e81c9">#REF!</definedName>
    <definedName name="_09ebd902_8633_49ee_8213_ebb31719aa20">#REF!</definedName>
    <definedName name="_0aba1aad_a2db_4f91_bf15_fb17938568c4">Modules!$A$41:$B$41</definedName>
    <definedName name="_0b156c7e_5d2f_4042_9bc9_55e6ef8d1f9e">Modules!$D$2</definedName>
    <definedName name="_0d474f16_35ba_4d92_afba_4a57661e931b">#REF!</definedName>
    <definedName name="_100e0d0a_853d_42fd_ac33_2c0488ef7758">Modules!$A$11:$B$11</definedName>
    <definedName name="_108f5ad8_7393_426d_9f7c_bae12068cdd8">PaarLineToUpsert!$B$1</definedName>
    <definedName name="_12f80f5d_30f8_40b3_940d_52e55da78e79">Modules!$H$8</definedName>
    <definedName name="_1380a560_8917_4a6c_8643_5eaf67a107ec">PAAR!$P$28:$P$263</definedName>
    <definedName name="_1a4d39fd_40f7_4788_ade0_929f28c2fcba">#REF!</definedName>
    <definedName name="_1beb92be_190d_487d_8ba8_7231ac46b0f6" comment="Display Map">Setup!$A$12:$A$14</definedName>
    <definedName name="_1d959eb1_25e0_459c_be70_75087b3e8e5c">Modules!$D$4</definedName>
    <definedName name="_1e83f210_e875_4af6_91e5_ac9c698a0120">Modules!$D$3</definedName>
    <definedName name="_200601b2_d857_4b7b_b9c8_b4b1dcfdbead">Modules!$B$4</definedName>
    <definedName name="_22bfb72b_4ec8_42f9_aba0_ddfc7388dd07">#REF!</definedName>
    <definedName name="_246c9ece_37cf_4f3d_bb58_d0705dabf0a1">Interventions!$B$12</definedName>
    <definedName name="_2a721706_e90e_49c0_9b1b_9fe9a5604342" comment="Display Map">PaarLineToUpsert!$A$1:$AB$1</definedName>
    <definedName name="_2c486d2c_37c1_41e6_8a2a_5b846cc4b116">#REF!</definedName>
    <definedName name="_2d6d22aa_6ffc_4e44_94e1_6b9135bdbe35">#REF!</definedName>
    <definedName name="_2d92d753_f6bf_4a5c_b057_9dc6f5816fb7">PaarLineToUpsert!$F$1</definedName>
    <definedName name="_2e0733e5_9f9a_4068_8140_d34067ae9602">PaarLineToUpsert!$V$1</definedName>
    <definedName name="_2f6b97be_955e_4555_b176_24eda76d7f6e">Modules!$D$3:$E$3</definedName>
    <definedName name="_2fdc3edb_3b18_4068_b529_5df0f3710fc1">PaarLineToUpsert!$AB$1</definedName>
    <definedName name="_36f9532d_a51f_4081_9b33_d12464ae83b3">PaarLineToUpsert!$T$1</definedName>
    <definedName name="_37f5b219_b7be_4068_92cf_9912ba353f53" comment="Display Map">Modules!$A$10:$L$28</definedName>
    <definedName name="_39458981_54f6_4afa_ad0b_1abb0155050c">Modules!$B$3</definedName>
    <definedName name="_3a17e598_913f_4164_9970_95748140b3f3">Modules!$A$11:$A$41</definedName>
    <definedName name="_3bced8e2_f8b6_4fbd_833e_c9cd21a3bbd8">Modules!$D$8</definedName>
    <definedName name="_3da31b3c_25c5_48fa_bc78_7a7c0afe5068">#REF!</definedName>
    <definedName name="_3ed08b87_0856_47c6_ac1b_a0f75fac0829">'Existing PAARLIne'!$B$1</definedName>
    <definedName name="_4165c931_ccea_48b3_b6b8_b79823fbb780">Modules!$A$41:$A$42</definedName>
    <definedName name="_42f04d30_cada_454c_b1b6_632a2aba90a2">Modules!$C$11:$C$217</definedName>
    <definedName name="_43011b08_5bec_4974_8f93_a93601785563">Modules!$H$4:$P$4</definedName>
    <definedName name="_43f42dc0_b49b_49bb_adf2_ff4aa3aeb9af">Modules!$A$11</definedName>
    <definedName name="_4674e4d5_5bf9_49ef_89e0_66eecaf67bfc">'Existing PAARLIne'!$G$1</definedName>
    <definedName name="_47248bf4_333e_4cf5_ab12_1664f6307394">Modules!$H$4</definedName>
    <definedName name="_4a840919_0905_4a1f_b4c7_fac45d99a9b3">PaarLineToUpsert!$R$1</definedName>
    <definedName name="_4b6deeee_22f4_4978_af46_2f3f3b997083">PaarLineToUpsert!$E$1</definedName>
    <definedName name="_4bdaa627_e613_4884_884e_9af563e81977">Interventions!$G$12</definedName>
    <definedName name="_4fcd4c75_0cb5_47e0_80dc_d4dc6d52d7ab">Modules!$F$11</definedName>
    <definedName name="_514f35f9_1e87_4a11_ae79_17984f0da986">Interventions!$F$12</definedName>
    <definedName name="_5252a73d_22e0_4a08_acbd_c5c7556fb6db">Modules!$J$11</definedName>
    <definedName name="_540f1fe9_0285_4ef3_81d9_5887d6ae37cb">Modules!$H$8</definedName>
    <definedName name="_5ac26222_addb_4436_bad3_43781c024c3c">#REF!</definedName>
    <definedName name="_5af35f97_4d7e_4e31_a529_293afd51e986">Modules!$C$7</definedName>
    <definedName name="_5c2decfc_19a2_4428_8964_baa83343b66f">Modules!$D$5</definedName>
    <definedName name="_616a9b6c_adcb_465e_9d12_aece5062f9ff">Modules!$B$7</definedName>
    <definedName name="_63a6d78c_0d06_428d_b1d8_7f467af58f32">PaarLineToUpsert!$N$1</definedName>
    <definedName name="_64dc2789_b7b2_449e_992a_7a5cefa1232a">#REF!</definedName>
    <definedName name="_6a4d5129_3c60_4b5c_99fa_99f187281ae6">PAAR!$O$28:$O$263</definedName>
    <definedName name="_6b76211a_eb2f_4df6_bf55_05a614445cfb">#REF!</definedName>
    <definedName name="_6b9feab1_8a4e_4def_b9ea_d11b120def49">PAAR!$P$29:$P$263</definedName>
    <definedName name="_6c64e49b_420c_49d6_91eb_6f53bed8c310">PaarLineToUpsert!$A$1</definedName>
    <definedName name="_6dc44a77_45e7_49e5_812b_475ed3e55a07">#REF!</definedName>
    <definedName name="_6e9e8a39_dee3_4e13_9c38_382ac0b3a8d9">#REF!</definedName>
    <definedName name="_6fab634e_ba2b_4907_88c0_020129f5d1d5">Modules!$G$4:$O$4</definedName>
    <definedName name="_6fb8cdbb_658c_42c9_baa9_287e8003cb95">Modules!$L$11</definedName>
    <definedName name="_720d31b9_1eed_4b0b_9a73_79810b734349">PaarLineToUpsert!$J$1</definedName>
    <definedName name="_735757ee_ca56_403a_ba6d_821953adfaa1">Interventions!$J$12</definedName>
    <definedName name="_73f03a02_08ee_43fe_bf22_aec38a69449f">#REF!</definedName>
    <definedName name="_76895d3d_8612_4598_992e_68a7a3b1bec0">'Existing PAARLIne'!$C$1</definedName>
    <definedName name="_77e8fde8_f32c_4bc9_9276_d7590ae5c138">PaarLineToUpsert!$P$1</definedName>
    <definedName name="_77efa5dd_9430_4266_9106_060c94e3525f">Modules!$D$7</definedName>
    <definedName name="_812dedd1_2c6c_4c44_8c10_33ccc07a0874">#REF!</definedName>
    <definedName name="_83b4b2b1_91da_4273_bb28_92579fd58b98" comment="Display Map">'Existing PAARLIne'!$A$1:$G$1</definedName>
    <definedName name="_84f4f1c9_46d9_4d50_a578_70a0e140218e">Interventions!$I$12</definedName>
    <definedName name="_8a19c987_bb5e_4dd5_b228_3f858988819f">Modules!$D$11:$D$217</definedName>
    <definedName name="_8a4875f0_12c9_4b27_9d65_fc9de4040357">Modules!$G$11</definedName>
    <definedName name="_8f344467_b212_4f30_865e_c1a9a47a40bc">Setup!#REF!</definedName>
    <definedName name="_90e46fc3_f809_4552_b375_91a622371daf">#REF!</definedName>
    <definedName name="_92fd79a5_236d_4c37_8d93_672656baa59d">Modules!$H$8</definedName>
    <definedName name="_9304c1bc_2668_4278_9e71_ddc6244bac56">#REF!</definedName>
    <definedName name="_94903140_df63_4838_b151_057f4b07305d">'Existing PAARLIne'!$A$1</definedName>
    <definedName name="_955d5dfa_899b_4044_bb68_9f852088faad">Modules!$C$11</definedName>
    <definedName name="_98683e66_00c0_4421_8d8e_08e5bd010020">PaarLineToUpsert!$G$1</definedName>
    <definedName name="_98e9a85d_eea9_4a6f_9d7b_2208ff60b346">Interventions!$K$12</definedName>
    <definedName name="_9b1a1afa_6ff0_4b63_99c7_81e1448db497">Interventions!$C$12</definedName>
    <definedName name="_9ba6467f_1a3c_46cc_8b00_e1d278f76930">#REF!</definedName>
    <definedName name="_9be834b4_a26b_4262_908b_a17288c66a03">Modules!$F$8</definedName>
    <definedName name="_9da8dd00_1f7a_4f7b_a91f_078e0576ce12">#REF!</definedName>
    <definedName name="_9dca9c75_8637_4106_a7b1_ad0381862a53">Modules!$B$11:$B$217</definedName>
    <definedName name="_9e96ca77_1790_44ec_a8d5_50df6a1f7de2">#REF!</definedName>
    <definedName name="_9fab802b_0c12_4609_9f3c_8910b7c9e5c8">Modules!$B$6</definedName>
    <definedName name="_a4dfd19b_fdd0_42da_b0cc_554867fbfe15">#REF!</definedName>
    <definedName name="_a675865b_d1cf_41a8_b436_12dfc45ca429">Modules!$H$3</definedName>
    <definedName name="_ae238f09_06b7_4710_962a_a5f6a9de8456">Modules!$H$3:$P$3</definedName>
    <definedName name="_af5011ab_4e53_4d71_affa_123aefec96be">#REF!</definedName>
    <definedName name="_b08a4c41_6e06_41b4_8de7_d7d4c4a5b0d0">Modules!$B$11:$B$41</definedName>
    <definedName name="_b1e6fc1c_8ed8_4170_9175_366ea26d1fbd">Modules!$A$30</definedName>
    <definedName name="_b49f5148_45f2_4444_969f_cb60a476e6aa">Modules!$D$4:$E$4</definedName>
    <definedName name="_b6a4f94b_ee15_4a63_8b89_d8440a33b91b">#REF!</definedName>
    <definedName name="_b8f2278a_3ec8_4112_a3eb_25ec845c7165">#REF!</definedName>
    <definedName name="_ba4716e8_d1f2_4b6f_a64b_6cd058691c18">Setup!$A$13</definedName>
    <definedName name="_bc7903d4_63ad_46e5_8193_415282ed7994">Interventions!$N$12</definedName>
    <definedName name="_bd1a71fb_21a6_4736_8941_5128f28a0c38">Modules!$B$2</definedName>
    <definedName name="_c33428e4_6095_46db_b4fd_df3facaf1c60">Modules!$C$41</definedName>
    <definedName name="_c42e2362_c27a_4990_84c5_bf06079e3898">Modules!$A$41</definedName>
    <definedName name="_c4b1b70f_1237_4bc6_aac4_6ff4977dfc62">'Existing PAARLIne'!$F$1</definedName>
    <definedName name="_c5cff771_23ab_44f7_9663_1de9c3739a86" comment="Save Map">#REF!</definedName>
    <definedName name="_cf51b15d_67aa_47fe_831c_8acb1e0e9d34">Modules!$F$8</definedName>
    <definedName name="_d0064c2b_0aeb_4816_8653_31fa97b5d2d5">#REF!</definedName>
    <definedName name="_d5b554a5_3731_48ea_93b6_8db7689f1201">#REF!</definedName>
    <definedName name="_d60c1176_8250_4608_ba63_a3aa2999088d" comment="Display Map">Interventions!$B$11:$N$104</definedName>
    <definedName name="_db4b1b89_8651_496d_8cb6_16c45a5d864e">#REF!</definedName>
    <definedName name="_dfdd069c_10df_4b39_b965_c3296140e6ef">#REF!</definedName>
    <definedName name="_e25ecbd0_9feb_4e3e_9eba_16e28d17c524">PaarLineToUpsert!$C$1</definedName>
    <definedName name="_e45597d6_9c00_43b4_ae77_a14c81a0440d">#REF!</definedName>
    <definedName name="_e4c8271d_d40f_4888_afea_cbecb5fefcf5">#REF!</definedName>
    <definedName name="_e61f5e65_2380_4c24_a2fc_986f3a3bdaa3">PaarLineToUpsert!$D$1</definedName>
    <definedName name="_e7531f29_fe42_42f2_b46f_bfe48c63b6bb">Modules!$D$6</definedName>
    <definedName name="_e7d4b179_9104_4315_9a8a_c820e3a6689e">#REF!</definedName>
    <definedName name="_f286ecd9_5053_4e73_b002_325ea2e11a14">PaarLineToUpsert!$L$1</definedName>
    <definedName name="_f6b2f159_6c81_4d6a_82a6_2d671899269c">Modules!$D$11</definedName>
    <definedName name="_fcb0a822_ddff_4280_a0bf_4334a6e3465f">PaarLineToUpsert!$O$1</definedName>
    <definedName name="_ffcb7369_0e6a_488d_b74d_d05766e525a6">PaarLineToUpsert!$H$1</definedName>
    <definedName name="_xlnm._FilterDatabase" localSheetId="6" hidden="1">Modules!$C$10:$C$47</definedName>
    <definedName name="ADD_Intervention">OFFSET('Dropdown Data'!$P$6,MATCH(1,('Dropdown Data'!$N$7:$N$580=PAAR!$B$10)*('Dropdown Data'!$O$7:$O$580='Add Info-Info Supp-Info Ad'!$A1),0),0,COUNTIFS('Dropdown Data'!$N$7:$N$580,PAAR!$B$10,'Dropdown Data'!$O$7:$O$580,'Add Info-Info Supp-Info Ad'!$A1),1)</definedName>
    <definedName name="AIM_Funding_Request__c.AIM_Funding_Request_Currency__c">apttusmetadata!$AA$2:$AA$160</definedName>
    <definedName name="AIM_Funding_Request__c.AIM_TRP_Review_Outcome__c">apttusmetadata!$AB$2:$AB$4</definedName>
    <definedName name="Applicant_Priority_Rating">OFFSET(PAAR!$P27,-COUNTA('Existing PAARLIne'!$B$1:B120),)</definedName>
    <definedName name="Brief_Rationale">OFFSET(PAAR!$H27,-COUNTA('Existing PAARLIne'!$B$1:B120),)</definedName>
    <definedName name="external_ID">OFFSET(PAAR!$O27,-moveReference,)</definedName>
    <definedName name="_xlnm.Extract" localSheetId="6">Modules!$I$10:$I$143</definedName>
    <definedName name="Intervention">OFFSET('Dropdown Data'!$P$6,MATCH(1,('Dropdown Data'!$N$7:$N$580=PAAR!$B$10)*('Dropdown Data'!$O$7:$O$580=PAAR!$B1),0),0,COUNTIFS('Dropdown Data'!$N$7:$N$580,PAAR!$B$10,'Dropdown Data'!$O$7:$O$580,PAAR!$B1),1)</definedName>
    <definedName name="InterventionNameList">Interventions!$M$12:INDEX(Interventions!$M$12:$M$105,SUMPRODUCT(--(Interventions!$M$12:$M2&lt;&gt;"")))</definedName>
    <definedName name="InterventionsDependentList">INDIRECT("Interventions!E"&amp;PAAR!S1 &amp; ":E" &amp;PAAR!T1)</definedName>
    <definedName name="InterventionsTranslate">IF(PAAR!$B$10 = 'Dropdown Data'!$F$7,Interventions!$B1,IF(PAAR!$B$10 = 'Dropdown Data'!$F$10,Interventions!$I1,IF(PAAR!$B$10 = 'Dropdown Data'!$F$13,Interventions!$J1,"")))</definedName>
    <definedName name="L1FR_PAAR_UQD_Intervention__c.L1FR_Applicant_Priority_Rating__c">apttusmetadata!$AD$2:$AD$4</definedName>
    <definedName name="L1FR_PAAR_UQD_Intervention__c.L1FR_Status__c">apttusmetadata!$AE$2:$AE$6</definedName>
    <definedName name="L1FR_PAAR_UQD_Intervention__c.L1FR_TRP_Priority__c">apttusmetadata!$AC$2:$AC$5</definedName>
    <definedName name="list">#REF!</definedName>
    <definedName name="Module">OFFSET('Dropdown Data'!$L$6,MATCH(1,('Dropdown Data'!$J$7:$J$322=PAAR!$B$10)*('Dropdown Data'!$K$7:$K$322=PAAR!$B$14),0),0,COUNTIFS('Dropdown Data'!$J$7:$J$322,PAAR!$B$10,'Dropdown Data'!$K$7:$K$322,PAAR!$B$14),1)</definedName>
    <definedName name="ModuleNameList">Modules!$I$11:INDEX(Modules!$I$11:$I$29,SUMPRODUCT(--(Modules!$I$11:$I$29&gt;""))-1)</definedName>
    <definedName name="moveReference">COUNTA('Existing PAARLIne'!$B$1:B120)</definedName>
    <definedName name="PICKLISTKEYVALUEPAIR">apttusmetadata!$Y$1:$Z$2</definedName>
    <definedName name="_xlnm.Print_Area" localSheetId="5">'Add Info-Info Supp-Info Ad'!$A$1:$V$35</definedName>
    <definedName name="_xlnm.Print_Area" localSheetId="9">'Additional Info (EN)'!$A$1:$V$35</definedName>
    <definedName name="_xlnm.Print_Area" localSheetId="1">PAAR!$A$1:$H$118</definedName>
    <definedName name="_xlnm.Print_Area" localSheetId="8">'PAAR (EN)'!$A$1:$J$54</definedName>
    <definedName name="Record_ID">VLOOKUP(OFFSET(PAAR!$O27,-moveReference,),'Existing PAARLIne'!XEZ:XFB,2,0)</definedName>
    <definedName name="TranslatemoduleName">IF(PAAR!$B$10 = 'Dropdown Data'!$F$7,Modules!$E1,IF(PAAR!$B$10 = 'Dropdown Data'!$F$10,Modules!$F1,IF(PAAR!$B$10 = 'Dropdown Data'!$F$13,Modules!$G1,"")))</definedName>
    <definedName name="Translation__Brief_Rationale">OFFSET(PAAR!$I27,-moveReference,)</definedName>
    <definedName name="TRP_Notes">OFFSET(PAAR!$M27,-moveReference,)</definedName>
    <definedName name="XAuthorInvalidPicklistData">apttusmetadata!$B$1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4" i="9" l="1"/>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6" i="9"/>
  <c r="E22" i="9"/>
  <c r="E21" i="9"/>
  <c r="E18" i="9"/>
  <c r="E14" i="9"/>
  <c r="E13" i="9"/>
  <c r="K28" i="6"/>
  <c r="K27" i="6"/>
  <c r="K26" i="6"/>
  <c r="K25" i="6"/>
  <c r="K24" i="6"/>
  <c r="K23" i="6"/>
  <c r="K22" i="6"/>
  <c r="K21" i="6"/>
  <c r="K20" i="6"/>
  <c r="K19" i="6"/>
  <c r="K18" i="6"/>
  <c r="K17" i="6"/>
  <c r="K16" i="6"/>
  <c r="K15" i="6"/>
  <c r="K14" i="6"/>
  <c r="K13" i="6"/>
  <c r="K12" i="6"/>
  <c r="E28" i="6"/>
  <c r="E28" i="9" s="1"/>
  <c r="E27" i="6"/>
  <c r="E27" i="9" s="1"/>
  <c r="E26" i="6"/>
  <c r="E25" i="6"/>
  <c r="E25" i="9" s="1"/>
  <c r="E24" i="6"/>
  <c r="C24" i="6" s="1"/>
  <c r="E23" i="6"/>
  <c r="C23" i="6" s="1"/>
  <c r="E22" i="6"/>
  <c r="E21" i="6"/>
  <c r="C21" i="6" s="1"/>
  <c r="E20" i="6"/>
  <c r="E20" i="9" s="1"/>
  <c r="E19" i="6"/>
  <c r="E19" i="9" s="1"/>
  <c r="E18" i="6"/>
  <c r="E17" i="6"/>
  <c r="E17" i="9" s="1"/>
  <c r="E16" i="6"/>
  <c r="E16" i="9" s="1"/>
  <c r="E15" i="6"/>
  <c r="E15" i="9" s="1"/>
  <c r="E14" i="6"/>
  <c r="E13" i="6"/>
  <c r="C13" i="6" s="1"/>
  <c r="E12" i="6"/>
  <c r="C12" i="6" s="1"/>
  <c r="C27" i="6"/>
  <c r="C26" i="6"/>
  <c r="C25" i="6"/>
  <c r="C22" i="6"/>
  <c r="C20" i="6"/>
  <c r="C19" i="6"/>
  <c r="C18" i="6"/>
  <c r="C17" i="6"/>
  <c r="C16" i="6"/>
  <c r="C15" i="6"/>
  <c r="C14" i="6"/>
  <c r="E24" i="9" l="1"/>
  <c r="C28" i="6"/>
  <c r="E23" i="9"/>
  <c r="X1" i="11"/>
  <c r="H7" i="6" l="1"/>
  <c r="AB2" i="11" s="1"/>
  <c r="A21" i="1" l="1"/>
  <c r="A1" i="13"/>
  <c r="O30" i="1" l="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29" i="1"/>
  <c r="L12" i="9" l="1"/>
  <c r="J2" i="11"/>
  <c r="K11" i="6" l="1"/>
  <c r="Q30" i="1" l="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29" i="1"/>
  <c r="A18" i="1" l="1"/>
  <c r="A17" i="1" l="1"/>
  <c r="A30" i="6" l="1"/>
  <c r="E2" i="11" l="1"/>
  <c r="A2" i="11" l="1"/>
  <c r="G30" i="1" l="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29" i="1"/>
  <c r="B5" i="6"/>
  <c r="L117" i="1" l="1"/>
  <c r="B18" i="1" l="1"/>
  <c r="M11" i="9" l="1"/>
  <c r="E12" i="9" l="1"/>
  <c r="N41" i="1" l="1"/>
  <c r="N42" i="1"/>
  <c r="N46" i="1"/>
  <c r="N50" i="1"/>
  <c r="N54" i="1"/>
  <c r="N58" i="1"/>
  <c r="N62" i="1"/>
  <c r="N66" i="1"/>
  <c r="N70" i="1"/>
  <c r="N74" i="1"/>
  <c r="N78" i="1"/>
  <c r="N82" i="1"/>
  <c r="N86" i="1"/>
  <c r="N90" i="1"/>
  <c r="N94" i="1"/>
  <c r="N98" i="1"/>
  <c r="N102" i="1"/>
  <c r="N106" i="1"/>
  <c r="N110" i="1"/>
  <c r="N114" i="1"/>
  <c r="N49" i="1"/>
  <c r="N57" i="1"/>
  <c r="N65" i="1"/>
  <c r="N77" i="1"/>
  <c r="N89" i="1"/>
  <c r="N101" i="1"/>
  <c r="N113" i="1"/>
  <c r="N43" i="1"/>
  <c r="N47" i="1"/>
  <c r="N51" i="1"/>
  <c r="N55" i="1"/>
  <c r="N59" i="1"/>
  <c r="N63" i="1"/>
  <c r="N67" i="1"/>
  <c r="N71" i="1"/>
  <c r="N75" i="1"/>
  <c r="N79" i="1"/>
  <c r="N83" i="1"/>
  <c r="N87" i="1"/>
  <c r="N91" i="1"/>
  <c r="N95" i="1"/>
  <c r="N99" i="1"/>
  <c r="N103" i="1"/>
  <c r="N107" i="1"/>
  <c r="N111" i="1"/>
  <c r="N115" i="1"/>
  <c r="N53" i="1"/>
  <c r="N61" i="1"/>
  <c r="N69" i="1"/>
  <c r="N81" i="1"/>
  <c r="N93" i="1"/>
  <c r="N105" i="1"/>
  <c r="N44" i="1"/>
  <c r="N48" i="1"/>
  <c r="N52" i="1"/>
  <c r="N56" i="1"/>
  <c r="N60" i="1"/>
  <c r="N64" i="1"/>
  <c r="N68" i="1"/>
  <c r="N72" i="1"/>
  <c r="N76" i="1"/>
  <c r="N80" i="1"/>
  <c r="N84" i="1"/>
  <c r="N88" i="1"/>
  <c r="N92" i="1"/>
  <c r="N96" i="1"/>
  <c r="N100" i="1"/>
  <c r="N104" i="1"/>
  <c r="N108" i="1"/>
  <c r="N112" i="1"/>
  <c r="N116" i="1"/>
  <c r="N45" i="1"/>
  <c r="N73" i="1"/>
  <c r="N85" i="1"/>
  <c r="N97" i="1"/>
  <c r="N109" i="1"/>
  <c r="E33" i="1"/>
  <c r="E37" i="1"/>
  <c r="E41" i="1"/>
  <c r="E45" i="1"/>
  <c r="E49" i="1"/>
  <c r="E53" i="1"/>
  <c r="E57" i="1"/>
  <c r="E61" i="1"/>
  <c r="E65" i="1"/>
  <c r="E69" i="1"/>
  <c r="E73" i="1"/>
  <c r="E77" i="1"/>
  <c r="E81" i="1"/>
  <c r="E85" i="1"/>
  <c r="E89" i="1"/>
  <c r="E93" i="1"/>
  <c r="E97" i="1"/>
  <c r="E101" i="1"/>
  <c r="E105" i="1"/>
  <c r="E109" i="1"/>
  <c r="E113" i="1"/>
  <c r="E29" i="1"/>
  <c r="E30" i="1"/>
  <c r="E34" i="1"/>
  <c r="E38" i="1"/>
  <c r="E42" i="1"/>
  <c r="E46" i="1"/>
  <c r="E50" i="1"/>
  <c r="E54" i="1"/>
  <c r="E58" i="1"/>
  <c r="E62" i="1"/>
  <c r="E66" i="1"/>
  <c r="E70" i="1"/>
  <c r="E74" i="1"/>
  <c r="E78" i="1"/>
  <c r="E82" i="1"/>
  <c r="E86" i="1"/>
  <c r="E90" i="1"/>
  <c r="E94" i="1"/>
  <c r="E98" i="1"/>
  <c r="E102" i="1"/>
  <c r="E106" i="1"/>
  <c r="E110" i="1"/>
  <c r="E114" i="1"/>
  <c r="E31" i="1"/>
  <c r="E35" i="1"/>
  <c r="E39" i="1"/>
  <c r="E43" i="1"/>
  <c r="E47" i="1"/>
  <c r="E51" i="1"/>
  <c r="E55" i="1"/>
  <c r="E59" i="1"/>
  <c r="E63" i="1"/>
  <c r="E67" i="1"/>
  <c r="E71" i="1"/>
  <c r="E75" i="1"/>
  <c r="E79" i="1"/>
  <c r="E83" i="1"/>
  <c r="E87" i="1"/>
  <c r="E91" i="1"/>
  <c r="E95" i="1"/>
  <c r="E99" i="1"/>
  <c r="E103" i="1"/>
  <c r="E107" i="1"/>
  <c r="E111" i="1"/>
  <c r="E115" i="1"/>
  <c r="E104" i="1"/>
  <c r="E112" i="1"/>
  <c r="E32" i="1"/>
  <c r="E36" i="1"/>
  <c r="E40" i="1"/>
  <c r="E44" i="1"/>
  <c r="E48" i="1"/>
  <c r="E52" i="1"/>
  <c r="E56" i="1"/>
  <c r="E60" i="1"/>
  <c r="E64" i="1"/>
  <c r="E68" i="1"/>
  <c r="E72" i="1"/>
  <c r="E76" i="1"/>
  <c r="E80" i="1"/>
  <c r="E84" i="1"/>
  <c r="E88" i="1"/>
  <c r="E92" i="1"/>
  <c r="E96" i="1"/>
  <c r="E100" i="1"/>
  <c r="E108" i="1"/>
  <c r="E116" i="1"/>
  <c r="F117" i="1"/>
  <c r="B17" i="1" s="1"/>
  <c r="S44" i="1" l="1"/>
  <c r="S48" i="1"/>
  <c r="S52" i="1"/>
  <c r="S56" i="1"/>
  <c r="S60" i="1"/>
  <c r="S64" i="1"/>
  <c r="S68" i="1"/>
  <c r="S72" i="1"/>
  <c r="S76" i="1"/>
  <c r="S80" i="1"/>
  <c r="S84" i="1"/>
  <c r="S88" i="1"/>
  <c r="S92" i="1"/>
  <c r="S96" i="1"/>
  <c r="S100" i="1"/>
  <c r="S104" i="1"/>
  <c r="S108" i="1"/>
  <c r="S112" i="1"/>
  <c r="S116" i="1"/>
  <c r="S51" i="1"/>
  <c r="S63" i="1"/>
  <c r="S75" i="1"/>
  <c r="S95" i="1"/>
  <c r="S107" i="1"/>
  <c r="S41" i="1"/>
  <c r="S45" i="1"/>
  <c r="S49" i="1"/>
  <c r="S53" i="1"/>
  <c r="S57" i="1"/>
  <c r="S61" i="1"/>
  <c r="S65" i="1"/>
  <c r="S69" i="1"/>
  <c r="S73" i="1"/>
  <c r="S77" i="1"/>
  <c r="S81" i="1"/>
  <c r="S85" i="1"/>
  <c r="S89" i="1"/>
  <c r="S93" i="1"/>
  <c r="S97" i="1"/>
  <c r="S101" i="1"/>
  <c r="S105" i="1"/>
  <c r="S109" i="1"/>
  <c r="S113" i="1"/>
  <c r="S43" i="1"/>
  <c r="S59" i="1"/>
  <c r="S71" i="1"/>
  <c r="S79" i="1"/>
  <c r="S91" i="1"/>
  <c r="S103" i="1"/>
  <c r="S115" i="1"/>
  <c r="S42" i="1"/>
  <c r="S46" i="1"/>
  <c r="S50" i="1"/>
  <c r="S54" i="1"/>
  <c r="S58" i="1"/>
  <c r="S62" i="1"/>
  <c r="S66" i="1"/>
  <c r="S70" i="1"/>
  <c r="S74" i="1"/>
  <c r="S78" i="1"/>
  <c r="S82" i="1"/>
  <c r="S86" i="1"/>
  <c r="S90" i="1"/>
  <c r="S94" i="1"/>
  <c r="S98" i="1"/>
  <c r="S102" i="1"/>
  <c r="S106" i="1"/>
  <c r="S110" i="1"/>
  <c r="S114" i="1"/>
  <c r="S47" i="1"/>
  <c r="S55" i="1"/>
  <c r="S67" i="1"/>
  <c r="S83" i="1"/>
  <c r="S87" i="1"/>
  <c r="S99" i="1"/>
  <c r="S111" i="1"/>
  <c r="L2" i="11"/>
  <c r="S29" i="1" l="1"/>
  <c r="S30" i="1"/>
  <c r="S31" i="1"/>
  <c r="S32" i="1"/>
  <c r="S33" i="1"/>
  <c r="S34" i="1"/>
  <c r="S35" i="1"/>
  <c r="S36" i="1"/>
  <c r="S37" i="1"/>
  <c r="S38" i="1"/>
  <c r="S39" i="1"/>
  <c r="S40" i="1"/>
  <c r="G117" i="1" l="1"/>
  <c r="F2" i="6" l="1"/>
  <c r="V2" i="11" l="1"/>
  <c r="H4" i="6" l="1"/>
  <c r="I3" i="6" s="1"/>
  <c r="I4" i="6" l="1"/>
  <c r="J3" i="6" s="1"/>
  <c r="J4" i="6" s="1"/>
  <c r="K3" i="6" s="1"/>
  <c r="K4" i="6" s="1"/>
  <c r="L3" i="6" s="1"/>
  <c r="L4" i="6" s="1"/>
  <c r="N2" i="11" l="1"/>
  <c r="M3" i="6" l="1"/>
  <c r="M4" i="6" s="1"/>
  <c r="H2" i="11"/>
  <c r="N3" i="6" l="1"/>
  <c r="N4" i="6" s="1"/>
  <c r="O3" i="6" l="1"/>
  <c r="O4" i="6" l="1"/>
  <c r="P3" i="6" s="1"/>
  <c r="P4" i="6" s="1"/>
  <c r="G2" i="11"/>
  <c r="Y1" i="11" s="1"/>
  <c r="Z1" i="11" s="1"/>
  <c r="O2" i="11" l="1"/>
  <c r="B8" i="6" l="1"/>
  <c r="N30" i="1" l="1"/>
  <c r="N34" i="1"/>
  <c r="N38" i="1"/>
  <c r="N31" i="1"/>
  <c r="N35" i="1"/>
  <c r="N39" i="1"/>
  <c r="N29" i="1"/>
  <c r="N33" i="1"/>
  <c r="N32" i="1"/>
  <c r="N36" i="1"/>
  <c r="N40" i="1"/>
  <c r="N37" i="1"/>
  <c r="B28" i="1"/>
  <c r="A28" i="1"/>
  <c r="M28" i="1" l="1"/>
  <c r="D2" i="11" s="1"/>
  <c r="J28" i="1"/>
  <c r="L28" i="1"/>
  <c r="P2" i="11" s="1"/>
  <c r="T2" i="11" s="1"/>
  <c r="K28" i="1"/>
  <c r="I28" i="1"/>
  <c r="C2" i="11" s="1"/>
  <c r="H28" i="1"/>
  <c r="B2" i="11" s="1"/>
  <c r="G28" i="1"/>
  <c r="R2" i="11" s="1"/>
  <c r="F28" i="1" l="1"/>
  <c r="D28" i="1"/>
  <c r="A13" i="1" l="1"/>
  <c r="B13" i="1" l="1"/>
  <c r="E11" i="6" l="1"/>
  <c r="C11" i="6" l="1"/>
  <c r="U30" i="1"/>
  <c r="U34" i="1"/>
  <c r="U38" i="1"/>
  <c r="U42" i="1"/>
  <c r="U46" i="1"/>
  <c r="U50" i="1"/>
  <c r="U54" i="1"/>
  <c r="U58" i="1"/>
  <c r="U62" i="1"/>
  <c r="U66" i="1"/>
  <c r="U70" i="1"/>
  <c r="U74" i="1"/>
  <c r="U78" i="1"/>
  <c r="U82" i="1"/>
  <c r="U86" i="1"/>
  <c r="U90" i="1"/>
  <c r="U94" i="1"/>
  <c r="U98" i="1"/>
  <c r="U102" i="1"/>
  <c r="U106" i="1"/>
  <c r="U110" i="1"/>
  <c r="U114" i="1"/>
  <c r="U91" i="1"/>
  <c r="U99" i="1"/>
  <c r="U103" i="1"/>
  <c r="U111" i="1"/>
  <c r="U115" i="1"/>
  <c r="U61" i="1"/>
  <c r="U69" i="1"/>
  <c r="U81" i="1"/>
  <c r="U89" i="1"/>
  <c r="U101" i="1"/>
  <c r="U109" i="1"/>
  <c r="U31" i="1"/>
  <c r="U35" i="1"/>
  <c r="U39" i="1"/>
  <c r="U43" i="1"/>
  <c r="U47" i="1"/>
  <c r="U51" i="1"/>
  <c r="U55" i="1"/>
  <c r="U59" i="1"/>
  <c r="U63" i="1"/>
  <c r="U67" i="1"/>
  <c r="U71" i="1"/>
  <c r="U75" i="1"/>
  <c r="U79" i="1"/>
  <c r="U83" i="1"/>
  <c r="U87" i="1"/>
  <c r="U95" i="1"/>
  <c r="U107" i="1"/>
  <c r="U53" i="1"/>
  <c r="U73" i="1"/>
  <c r="U93" i="1"/>
  <c r="U113" i="1"/>
  <c r="U32" i="1"/>
  <c r="U36" i="1"/>
  <c r="U40" i="1"/>
  <c r="U44" i="1"/>
  <c r="U48" i="1"/>
  <c r="U52" i="1"/>
  <c r="U56" i="1"/>
  <c r="U60" i="1"/>
  <c r="U64" i="1"/>
  <c r="U68" i="1"/>
  <c r="U72" i="1"/>
  <c r="U76" i="1"/>
  <c r="U80" i="1"/>
  <c r="U84" i="1"/>
  <c r="U88" i="1"/>
  <c r="U92" i="1"/>
  <c r="U96" i="1"/>
  <c r="U100" i="1"/>
  <c r="U104" i="1"/>
  <c r="U108" i="1"/>
  <c r="U112" i="1"/>
  <c r="U116" i="1"/>
  <c r="U33" i="1"/>
  <c r="U37" i="1"/>
  <c r="U41" i="1"/>
  <c r="U45" i="1"/>
  <c r="U49" i="1"/>
  <c r="U57" i="1"/>
  <c r="U65" i="1"/>
  <c r="U77" i="1"/>
  <c r="U85" i="1"/>
  <c r="U97" i="1"/>
  <c r="U105" i="1"/>
  <c r="U29" i="1"/>
  <c r="C37" i="1"/>
  <c r="T37" i="1" s="1"/>
  <c r="C34" i="1"/>
  <c r="T34" i="1" s="1"/>
  <c r="C35" i="1"/>
  <c r="T35" i="1" s="1"/>
  <c r="C29" i="1"/>
  <c r="T29" i="1" s="1"/>
  <c r="C36" i="1"/>
  <c r="T36" i="1" s="1"/>
  <c r="B1" i="8"/>
  <c r="C32" i="1" l="1"/>
  <c r="T32" i="1" s="1"/>
  <c r="C33" i="1"/>
  <c r="T33" i="1" s="1"/>
  <c r="C40" i="1"/>
  <c r="T40" i="1" s="1"/>
  <c r="I10" i="6"/>
  <c r="C42" i="1"/>
  <c r="T42" i="1" s="1"/>
  <c r="C46" i="1"/>
  <c r="T46" i="1" s="1"/>
  <c r="C50" i="1"/>
  <c r="T50" i="1" s="1"/>
  <c r="C54" i="1"/>
  <c r="T54" i="1" s="1"/>
  <c r="C58" i="1"/>
  <c r="T58" i="1" s="1"/>
  <c r="C62" i="1"/>
  <c r="T62" i="1" s="1"/>
  <c r="C66" i="1"/>
  <c r="T66" i="1" s="1"/>
  <c r="C70" i="1"/>
  <c r="T70" i="1" s="1"/>
  <c r="C74" i="1"/>
  <c r="T74" i="1" s="1"/>
  <c r="C78" i="1"/>
  <c r="T78" i="1" s="1"/>
  <c r="C82" i="1"/>
  <c r="T82" i="1" s="1"/>
  <c r="C86" i="1"/>
  <c r="T86" i="1" s="1"/>
  <c r="C90" i="1"/>
  <c r="T90" i="1" s="1"/>
  <c r="C94" i="1"/>
  <c r="T94" i="1" s="1"/>
  <c r="C98" i="1"/>
  <c r="T98" i="1" s="1"/>
  <c r="C102" i="1"/>
  <c r="T102" i="1" s="1"/>
  <c r="C106" i="1"/>
  <c r="T106" i="1" s="1"/>
  <c r="C110" i="1"/>
  <c r="T110" i="1" s="1"/>
  <c r="C114" i="1"/>
  <c r="T114" i="1" s="1"/>
  <c r="C49" i="1"/>
  <c r="T49" i="1" s="1"/>
  <c r="C61" i="1"/>
  <c r="T61" i="1" s="1"/>
  <c r="C73" i="1"/>
  <c r="T73" i="1" s="1"/>
  <c r="C89" i="1"/>
  <c r="T89" i="1" s="1"/>
  <c r="C97" i="1"/>
  <c r="T97" i="1" s="1"/>
  <c r="C113" i="1"/>
  <c r="T113" i="1" s="1"/>
  <c r="C43" i="1"/>
  <c r="T43" i="1" s="1"/>
  <c r="C47" i="1"/>
  <c r="T47" i="1" s="1"/>
  <c r="C51" i="1"/>
  <c r="T51" i="1" s="1"/>
  <c r="C55" i="1"/>
  <c r="T55" i="1" s="1"/>
  <c r="C59" i="1"/>
  <c r="T59" i="1" s="1"/>
  <c r="C63" i="1"/>
  <c r="T63" i="1" s="1"/>
  <c r="C67" i="1"/>
  <c r="T67" i="1" s="1"/>
  <c r="C71" i="1"/>
  <c r="T71" i="1" s="1"/>
  <c r="C75" i="1"/>
  <c r="T75" i="1" s="1"/>
  <c r="C79" i="1"/>
  <c r="T79" i="1" s="1"/>
  <c r="C83" i="1"/>
  <c r="T83" i="1" s="1"/>
  <c r="C87" i="1"/>
  <c r="T87" i="1" s="1"/>
  <c r="C91" i="1"/>
  <c r="T91" i="1" s="1"/>
  <c r="C95" i="1"/>
  <c r="T95" i="1" s="1"/>
  <c r="C99" i="1"/>
  <c r="T99" i="1" s="1"/>
  <c r="C103" i="1"/>
  <c r="T103" i="1" s="1"/>
  <c r="C107" i="1"/>
  <c r="T107" i="1" s="1"/>
  <c r="C111" i="1"/>
  <c r="T111" i="1" s="1"/>
  <c r="C115" i="1"/>
  <c r="T115" i="1" s="1"/>
  <c r="C41" i="1"/>
  <c r="T41" i="1" s="1"/>
  <c r="C53" i="1"/>
  <c r="T53" i="1" s="1"/>
  <c r="C65" i="1"/>
  <c r="T65" i="1" s="1"/>
  <c r="C77" i="1"/>
  <c r="T77" i="1" s="1"/>
  <c r="C85" i="1"/>
  <c r="T85" i="1" s="1"/>
  <c r="C101" i="1"/>
  <c r="T101" i="1" s="1"/>
  <c r="C109" i="1"/>
  <c r="T109" i="1" s="1"/>
  <c r="C44" i="1"/>
  <c r="T44" i="1" s="1"/>
  <c r="C48" i="1"/>
  <c r="T48" i="1" s="1"/>
  <c r="C52" i="1"/>
  <c r="T52" i="1" s="1"/>
  <c r="C56" i="1"/>
  <c r="T56" i="1" s="1"/>
  <c r="C60" i="1"/>
  <c r="T60" i="1" s="1"/>
  <c r="C64" i="1"/>
  <c r="T64" i="1" s="1"/>
  <c r="C68" i="1"/>
  <c r="T68" i="1" s="1"/>
  <c r="C72" i="1"/>
  <c r="T72" i="1" s="1"/>
  <c r="C76" i="1"/>
  <c r="T76" i="1" s="1"/>
  <c r="C80" i="1"/>
  <c r="T80" i="1" s="1"/>
  <c r="C84" i="1"/>
  <c r="T84" i="1" s="1"/>
  <c r="C88" i="1"/>
  <c r="T88" i="1" s="1"/>
  <c r="C92" i="1"/>
  <c r="T92" i="1" s="1"/>
  <c r="C96" i="1"/>
  <c r="T96" i="1" s="1"/>
  <c r="C100" i="1"/>
  <c r="T100" i="1" s="1"/>
  <c r="C104" i="1"/>
  <c r="T104" i="1" s="1"/>
  <c r="C108" i="1"/>
  <c r="T108" i="1" s="1"/>
  <c r="C112" i="1"/>
  <c r="T112" i="1" s="1"/>
  <c r="C116" i="1"/>
  <c r="T116" i="1" s="1"/>
  <c r="C45" i="1"/>
  <c r="T45" i="1" s="1"/>
  <c r="C57" i="1"/>
  <c r="T57" i="1" s="1"/>
  <c r="C69" i="1"/>
  <c r="T69" i="1" s="1"/>
  <c r="C81" i="1"/>
  <c r="T81" i="1" s="1"/>
  <c r="C93" i="1"/>
  <c r="T93" i="1" s="1"/>
  <c r="C105" i="1"/>
  <c r="T105" i="1" s="1"/>
  <c r="C31" i="1"/>
  <c r="T31" i="1" s="1"/>
  <c r="C39" i="1"/>
  <c r="T39" i="1" s="1"/>
  <c r="C38" i="1"/>
  <c r="T38" i="1" s="1"/>
  <c r="C30" i="1"/>
  <c r="T30" i="1" s="1"/>
  <c r="W64" i="1"/>
  <c r="V64" i="1"/>
  <c r="W59" i="1"/>
  <c r="V59" i="1"/>
  <c r="W85" i="1"/>
  <c r="V85" i="1"/>
  <c r="W90" i="1"/>
  <c r="V90" i="1"/>
  <c r="W73" i="1"/>
  <c r="V73" i="1"/>
  <c r="W71" i="1"/>
  <c r="V71" i="1"/>
  <c r="V45" i="1"/>
  <c r="W45" i="1"/>
  <c r="W86" i="1"/>
  <c r="V86" i="1"/>
  <c r="W38" i="1"/>
  <c r="V38" i="1"/>
  <c r="W113" i="1"/>
  <c r="V113" i="1"/>
  <c r="W49" i="1"/>
  <c r="V49" i="1"/>
  <c r="W36" i="1"/>
  <c r="V36" i="1"/>
  <c r="W91" i="1"/>
  <c r="V91" i="1"/>
  <c r="V29" i="1"/>
  <c r="W29" i="1"/>
  <c r="W112" i="1"/>
  <c r="V112" i="1"/>
  <c r="W52" i="1"/>
  <c r="V52" i="1"/>
  <c r="W74" i="1"/>
  <c r="V74" i="1"/>
  <c r="W42" i="1"/>
  <c r="V42" i="1"/>
  <c r="W92" i="1"/>
  <c r="V92" i="1"/>
  <c r="W32" i="1"/>
  <c r="V32" i="1"/>
  <c r="W103" i="1"/>
  <c r="V103" i="1"/>
  <c r="W55" i="1"/>
  <c r="V55" i="1"/>
  <c r="V109" i="1"/>
  <c r="W109" i="1"/>
  <c r="W104" i="1"/>
  <c r="V104" i="1"/>
  <c r="W40" i="1"/>
  <c r="V40" i="1"/>
  <c r="W102" i="1"/>
  <c r="V102" i="1"/>
  <c r="W70" i="1"/>
  <c r="V70" i="1"/>
  <c r="W54" i="1"/>
  <c r="V54" i="1"/>
  <c r="W97" i="1"/>
  <c r="V97" i="1"/>
  <c r="V61" i="1"/>
  <c r="W61" i="1"/>
  <c r="W116" i="1"/>
  <c r="V116" i="1"/>
  <c r="W84" i="1"/>
  <c r="V84" i="1"/>
  <c r="W48" i="1"/>
  <c r="V48" i="1"/>
  <c r="W115" i="1"/>
  <c r="V115" i="1"/>
  <c r="W99" i="1"/>
  <c r="V99" i="1"/>
  <c r="W83" i="1"/>
  <c r="V83" i="1"/>
  <c r="W67" i="1"/>
  <c r="V67" i="1"/>
  <c r="W51" i="1"/>
  <c r="V51" i="1"/>
  <c r="W35" i="1"/>
  <c r="V35" i="1"/>
  <c r="W101" i="1"/>
  <c r="V101" i="1"/>
  <c r="W69" i="1"/>
  <c r="V69" i="1"/>
  <c r="W41" i="1"/>
  <c r="V41" i="1"/>
  <c r="W96" i="1"/>
  <c r="V96" i="1"/>
  <c r="W68" i="1"/>
  <c r="V68" i="1"/>
  <c r="W114" i="1"/>
  <c r="V114" i="1"/>
  <c r="W98" i="1"/>
  <c r="V98" i="1"/>
  <c r="W82" i="1"/>
  <c r="V82" i="1"/>
  <c r="W66" i="1"/>
  <c r="V66" i="1"/>
  <c r="W50" i="1"/>
  <c r="V50" i="1"/>
  <c r="W34" i="1"/>
  <c r="V34" i="1"/>
  <c r="W81" i="1"/>
  <c r="V81" i="1"/>
  <c r="W100" i="1"/>
  <c r="V100" i="1"/>
  <c r="W107" i="1"/>
  <c r="V107" i="1"/>
  <c r="W75" i="1"/>
  <c r="V75" i="1"/>
  <c r="W43" i="1"/>
  <c r="V43" i="1"/>
  <c r="W53" i="1"/>
  <c r="V53" i="1"/>
  <c r="W80" i="1"/>
  <c r="V80" i="1"/>
  <c r="W106" i="1"/>
  <c r="V106" i="1"/>
  <c r="W58" i="1"/>
  <c r="V58" i="1"/>
  <c r="W105" i="1"/>
  <c r="V105" i="1"/>
  <c r="W37" i="1"/>
  <c r="V37" i="1"/>
  <c r="W56" i="1"/>
  <c r="V56" i="1"/>
  <c r="W87" i="1"/>
  <c r="V87" i="1"/>
  <c r="W39" i="1"/>
  <c r="V39" i="1"/>
  <c r="V77" i="1"/>
  <c r="W77" i="1"/>
  <c r="W72" i="1"/>
  <c r="V72" i="1"/>
  <c r="W89" i="1"/>
  <c r="V89" i="1"/>
  <c r="W57" i="1"/>
  <c r="V57" i="1"/>
  <c r="W108" i="1"/>
  <c r="V108" i="1"/>
  <c r="W76" i="1"/>
  <c r="V76" i="1"/>
  <c r="W44" i="1"/>
  <c r="V44" i="1"/>
  <c r="W111" i="1"/>
  <c r="V111" i="1"/>
  <c r="W95" i="1"/>
  <c r="V95" i="1"/>
  <c r="W79" i="1"/>
  <c r="V79" i="1"/>
  <c r="W63" i="1"/>
  <c r="V63" i="1"/>
  <c r="W47" i="1"/>
  <c r="V47" i="1"/>
  <c r="W31" i="1"/>
  <c r="V31" i="1"/>
  <c r="V93" i="1"/>
  <c r="W93" i="1"/>
  <c r="W65" i="1"/>
  <c r="V65" i="1"/>
  <c r="W33" i="1"/>
  <c r="V33" i="1"/>
  <c r="W88" i="1"/>
  <c r="V88" i="1"/>
  <c r="W60" i="1"/>
  <c r="V60" i="1"/>
  <c r="W110" i="1"/>
  <c r="V110" i="1"/>
  <c r="W94" i="1"/>
  <c r="V94" i="1"/>
  <c r="W78" i="1"/>
  <c r="V78" i="1"/>
  <c r="W62" i="1"/>
  <c r="V62" i="1"/>
  <c r="W46" i="1"/>
  <c r="V46" i="1"/>
  <c r="W30" i="1"/>
  <c r="V30" i="1"/>
  <c r="B15" i="1"/>
  <c r="B16" i="1"/>
  <c r="B14" i="1"/>
  <c r="F28" i="4" l="1"/>
  <c r="F29" i="4"/>
  <c r="A21" i="4"/>
  <c r="B13" i="4"/>
  <c r="B14" i="4"/>
  <c r="B15" i="4"/>
  <c r="B16" i="4"/>
  <c r="H28" i="4" s="1"/>
  <c r="A28" i="4"/>
  <c r="B28" i="4"/>
  <c r="C28" i="4"/>
  <c r="D28" i="4"/>
  <c r="A29" i="4"/>
  <c r="B29" i="4"/>
  <c r="C29" i="4"/>
  <c r="D29" i="4"/>
  <c r="A30" i="4"/>
  <c r="B30" i="4"/>
  <c r="C30" i="4"/>
  <c r="D30" i="4"/>
  <c r="F30" i="4"/>
  <c r="A31" i="4"/>
  <c r="B31" i="4"/>
  <c r="C31" i="4"/>
  <c r="D31" i="4"/>
  <c r="F31" i="4"/>
  <c r="A32" i="4"/>
  <c r="B32" i="4"/>
  <c r="C32" i="4"/>
  <c r="D32" i="4"/>
  <c r="F32" i="4"/>
  <c r="A33" i="4"/>
  <c r="B33" i="4"/>
  <c r="C33" i="4"/>
  <c r="D33" i="4"/>
  <c r="F33" i="4"/>
  <c r="A34" i="4"/>
  <c r="B34" i="4"/>
  <c r="C34" i="4"/>
  <c r="D34" i="4"/>
  <c r="F34" i="4"/>
  <c r="A35" i="4"/>
  <c r="B35" i="4"/>
  <c r="C35" i="4"/>
  <c r="D35" i="4"/>
  <c r="F35" i="4"/>
  <c r="A36" i="4"/>
  <c r="B36" i="4"/>
  <c r="C36" i="4"/>
  <c r="D36" i="4"/>
  <c r="F36" i="4"/>
  <c r="A37" i="4"/>
  <c r="B37" i="4"/>
  <c r="C37" i="4"/>
  <c r="D37" i="4"/>
  <c r="F37" i="4"/>
  <c r="A38" i="4"/>
  <c r="B38" i="4"/>
  <c r="C38" i="4"/>
  <c r="D38" i="4"/>
  <c r="F38" i="4"/>
  <c r="A39" i="4"/>
  <c r="B39" i="4"/>
  <c r="C39" i="4"/>
  <c r="D39" i="4"/>
  <c r="F39" i="4"/>
  <c r="A40" i="4"/>
  <c r="B40" i="4"/>
  <c r="C40" i="4"/>
  <c r="D40" i="4"/>
  <c r="F40" i="4"/>
  <c r="A41" i="4"/>
  <c r="B41" i="4"/>
  <c r="C41" i="4"/>
  <c r="D41" i="4"/>
  <c r="F41" i="4"/>
  <c r="A42" i="4"/>
  <c r="B42" i="4"/>
  <c r="C42" i="4"/>
  <c r="D42" i="4"/>
  <c r="F42" i="4"/>
  <c r="A43" i="4"/>
  <c r="B43" i="4"/>
  <c r="C43" i="4"/>
  <c r="D43" i="4"/>
  <c r="F43" i="4"/>
  <c r="A44" i="4"/>
  <c r="B44" i="4"/>
  <c r="C44" i="4"/>
  <c r="D44" i="4"/>
  <c r="F44" i="4"/>
  <c r="A45" i="4"/>
  <c r="B45" i="4"/>
  <c r="C45" i="4"/>
  <c r="D45" i="4"/>
  <c r="F45" i="4"/>
  <c r="A46" i="4"/>
  <c r="B46" i="4"/>
  <c r="C46" i="4"/>
  <c r="D46" i="4"/>
  <c r="F46" i="4"/>
  <c r="A47" i="4"/>
  <c r="B47" i="4"/>
  <c r="C47" i="4"/>
  <c r="D47" i="4"/>
  <c r="F47" i="4"/>
  <c r="A48" i="4"/>
  <c r="B48" i="4"/>
  <c r="C48" i="4"/>
  <c r="D48" i="4"/>
  <c r="F48" i="4"/>
  <c r="A49" i="4"/>
  <c r="B49" i="4"/>
  <c r="C49" i="4"/>
  <c r="D49" i="4"/>
  <c r="F49" i="4"/>
  <c r="A50" i="4"/>
  <c r="B50" i="4"/>
  <c r="C50" i="4"/>
  <c r="D50" i="4"/>
  <c r="F50" i="4"/>
  <c r="A51" i="4"/>
  <c r="B51" i="4"/>
  <c r="C51" i="4"/>
  <c r="D51" i="4"/>
  <c r="F51" i="4"/>
  <c r="A52" i="4"/>
  <c r="B52" i="4"/>
  <c r="C52" i="4"/>
  <c r="D52" i="4"/>
  <c r="F52" i="4"/>
  <c r="G53" i="4"/>
  <c r="E29" i="4"/>
  <c r="E30" i="4"/>
  <c r="E31" i="4"/>
  <c r="E32" i="4"/>
  <c r="E33" i="4"/>
  <c r="E34" i="4"/>
  <c r="E35" i="4"/>
  <c r="E36" i="4"/>
  <c r="E37" i="4"/>
  <c r="E38" i="4"/>
  <c r="E39" i="4"/>
  <c r="E40" i="4"/>
  <c r="E41" i="4"/>
  <c r="E42" i="4"/>
  <c r="E43" i="4"/>
  <c r="E44" i="4"/>
  <c r="E45" i="4"/>
  <c r="E46" i="4"/>
  <c r="E47" i="4"/>
  <c r="E48" i="4"/>
  <c r="E49" i="4"/>
  <c r="E50" i="4"/>
  <c r="E51" i="4"/>
  <c r="E52" i="4"/>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4" i="5"/>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C4" i="5"/>
  <c r="B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4" i="5"/>
  <c r="D3" i="3"/>
  <c r="C3" i="3"/>
  <c r="B3" i="3"/>
  <c r="A3" i="3"/>
  <c r="A2" i="3"/>
  <c r="A1" i="3"/>
  <c r="D53" i="4"/>
  <c r="A117" i="1"/>
  <c r="G299" i="2"/>
  <c r="A27" i="1"/>
  <c r="A26" i="1"/>
  <c r="A20" i="1"/>
  <c r="A4" i="1"/>
  <c r="A16" i="1"/>
  <c r="A15" i="1"/>
  <c r="A14" i="1"/>
  <c r="A12" i="1"/>
  <c r="A10" i="1"/>
  <c r="H47" i="4" l="1"/>
  <c r="H38" i="4"/>
  <c r="H37" i="4"/>
  <c r="H31" i="4"/>
  <c r="H29" i="4"/>
  <c r="H40" i="4"/>
  <c r="E53" i="4"/>
  <c r="H48" i="4"/>
  <c r="H52" i="4"/>
  <c r="H42" i="4"/>
  <c r="H46" i="4"/>
  <c r="H43" i="4"/>
  <c r="H33" i="4"/>
  <c r="H32" i="4"/>
  <c r="H51" i="4"/>
  <c r="H49" i="4"/>
  <c r="E28" i="4"/>
  <c r="B17" i="4"/>
  <c r="H36" i="4"/>
  <c r="H35" i="4"/>
  <c r="H30" i="4"/>
  <c r="H50" i="4"/>
  <c r="H41" i="4"/>
  <c r="H44" i="4"/>
  <c r="H39" i="4"/>
  <c r="H34" i="4"/>
  <c r="H45" i="4"/>
  <c r="H53" i="4" l="1"/>
  <c r="I11" i="6"/>
  <c r="M12" i="9"/>
  <c r="M13" i="9" l="1"/>
  <c r="I12" i="6"/>
  <c r="I13" i="6" s="1"/>
  <c r="I14" i="6" l="1"/>
  <c r="I15" i="6" s="1"/>
  <c r="I16" i="6" s="1"/>
  <c r="I17" i="6" s="1"/>
  <c r="I18" i="6" s="1"/>
  <c r="I19" i="6" s="1"/>
  <c r="I20" i="6" s="1"/>
  <c r="I21" i="6" s="1"/>
  <c r="I22" i="6" s="1"/>
  <c r="I23" i="6" s="1"/>
  <c r="I24" i="6" s="1"/>
  <c r="I25" i="6" s="1"/>
  <c r="I26" i="6" s="1"/>
  <c r="I27" i="6" s="1"/>
  <c r="I28" i="6" s="1"/>
  <c r="M14" i="9"/>
  <c r="M15" i="9" l="1"/>
  <c r="M16" i="9" l="1"/>
  <c r="M17" i="9" s="1"/>
  <c r="M18" i="9" s="1"/>
  <c r="M19" i="9" s="1"/>
  <c r="M20" i="9" s="1"/>
  <c r="M21" i="9" s="1"/>
  <c r="M22" i="9" s="1"/>
  <c r="M23" i="9" s="1"/>
  <c r="M24" i="9" s="1"/>
  <c r="M25" i="9" s="1"/>
  <c r="M26" i="9" s="1"/>
  <c r="M27" i="9" l="1"/>
  <c r="M28" i="9" s="1"/>
  <c r="M29" i="9" s="1"/>
  <c r="M30" i="9" s="1"/>
  <c r="M31" i="9" s="1"/>
  <c r="M32" i="9" s="1"/>
  <c r="M33" i="9" s="1"/>
  <c r="M34" i="9" s="1"/>
  <c r="M35" i="9" s="1"/>
  <c r="M36" i="9" s="1"/>
  <c r="M37" i="9" s="1"/>
  <c r="M38" i="9" s="1"/>
  <c r="M39" i="9" s="1"/>
  <c r="M40" i="9" s="1"/>
  <c r="M41" i="9" s="1"/>
  <c r="M42" i="9" s="1"/>
  <c r="M43" i="9" s="1"/>
  <c r="M44" i="9" s="1"/>
  <c r="M45" i="9" s="1"/>
  <c r="M46" i="9" s="1"/>
  <c r="M47" i="9" s="1"/>
  <c r="M48" i="9" s="1"/>
  <c r="M49" i="9" s="1"/>
  <c r="M50" i="9" s="1"/>
  <c r="M51" i="9" s="1"/>
  <c r="M52" i="9" s="1"/>
  <c r="M53" i="9" s="1"/>
  <c r="M54" i="9" s="1"/>
  <c r="M55" i="9" s="1"/>
  <c r="M56" i="9" s="1"/>
  <c r="M57" i="9" s="1"/>
  <c r="M58" i="9" s="1"/>
  <c r="M59" i="9" s="1"/>
  <c r="M60" i="9" s="1"/>
  <c r="M61" i="9" s="1"/>
  <c r="M62" i="9" s="1"/>
  <c r="M63" i="9" s="1"/>
  <c r="M64" i="9" s="1"/>
  <c r="M65" i="9" s="1"/>
  <c r="M66" i="9" s="1"/>
  <c r="M67" i="9" s="1"/>
  <c r="M68" i="9" s="1"/>
  <c r="M69" i="9" s="1"/>
  <c r="M70" i="9" s="1"/>
  <c r="M71" i="9" s="1"/>
  <c r="M72" i="9" s="1"/>
  <c r="M73" i="9" s="1"/>
  <c r="M74" i="9" s="1"/>
  <c r="M75" i="9" s="1"/>
  <c r="M76" i="9" s="1"/>
  <c r="M77" i="9" s="1"/>
  <c r="M78" i="9" s="1"/>
  <c r="M79" i="9" s="1"/>
  <c r="M80" i="9" s="1"/>
  <c r="M81" i="9" s="1"/>
  <c r="M82" i="9" s="1"/>
  <c r="M83" i="9" s="1"/>
  <c r="M84" i="9" s="1"/>
  <c r="M85" i="9" s="1"/>
  <c r="M86" i="9" s="1"/>
  <c r="M87" i="9" s="1"/>
  <c r="M88" i="9" s="1"/>
  <c r="M89" i="9" s="1"/>
  <c r="M90" i="9" s="1"/>
  <c r="M91" i="9" s="1"/>
  <c r="M92" i="9" s="1"/>
  <c r="M93" i="9" s="1"/>
  <c r="M94" i="9" s="1"/>
  <c r="M95" i="9" s="1"/>
  <c r="M96" i="9" s="1"/>
  <c r="M97" i="9" s="1"/>
  <c r="M98" i="9" s="1"/>
  <c r="M99" i="9" s="1"/>
  <c r="M100" i="9" s="1"/>
  <c r="M101" i="9" s="1"/>
  <c r="M102" i="9" s="1"/>
  <c r="M103" i="9" s="1"/>
  <c r="M104" i="9" s="1"/>
</calcChain>
</file>

<file path=xl/sharedStrings.xml><?xml version="1.0" encoding="utf-8"?>
<sst xmlns="http://schemas.openxmlformats.org/spreadsheetml/2006/main" count="4688" uniqueCount="1573">
  <si>
    <r>
      <rPr>
        <b/>
        <u/>
        <sz val="12"/>
        <color theme="1"/>
        <rFont val="Arial"/>
        <family val="2"/>
      </rPr>
      <t>English:</t>
    </r>
    <r>
      <rPr>
        <sz val="12"/>
        <color theme="1"/>
        <rFont val="Arial"/>
        <family val="2"/>
      </rPr>
      <t xml:space="preserve"> Select the language below (line B10)</t>
    </r>
  </si>
  <si>
    <r>
      <rPr>
        <b/>
        <u/>
        <sz val="12"/>
        <color theme="1"/>
        <rFont val="Arial"/>
        <family val="2"/>
      </rPr>
      <t>Français:</t>
    </r>
    <r>
      <rPr>
        <sz val="12"/>
        <color theme="1"/>
        <rFont val="Arial"/>
        <family val="2"/>
      </rPr>
      <t xml:space="preserve"> Veuillez choisir la langue ci-dessous (rangée B10)</t>
    </r>
  </si>
  <si>
    <r>
      <rPr>
        <b/>
        <u/>
        <sz val="12"/>
        <color theme="1"/>
        <rFont val="Arial"/>
        <family val="2"/>
      </rPr>
      <t>Español:</t>
    </r>
    <r>
      <rPr>
        <sz val="12"/>
        <color theme="1"/>
        <rFont val="Arial"/>
        <family val="2"/>
      </rPr>
      <t xml:space="preserve"> Seleccione el idioma abajo (fila B10)</t>
    </r>
  </si>
  <si>
    <t>English</t>
  </si>
  <si>
    <t>PRIORITIZED ABOVE ALLOCATION REQUEST (PAAR)</t>
  </si>
  <si>
    <t>Version: August 2018</t>
  </si>
  <si>
    <r>
      <rPr>
        <b/>
        <u/>
        <sz val="12"/>
        <color theme="1"/>
        <rFont val="Arial"/>
        <family val="2"/>
      </rPr>
      <t>English:</t>
    </r>
    <r>
      <rPr>
        <sz val="12"/>
        <color theme="1"/>
        <rFont val="Arial"/>
        <family val="2"/>
      </rPr>
      <t xml:space="preserve"> Select the language below (line B12)</t>
    </r>
  </si>
  <si>
    <r>
      <rPr>
        <b/>
        <u/>
        <sz val="12"/>
        <color theme="1"/>
        <rFont val="Arial"/>
        <family val="2"/>
      </rPr>
      <t>Français:</t>
    </r>
    <r>
      <rPr>
        <sz val="12"/>
        <color theme="1"/>
        <rFont val="Arial"/>
        <family val="2"/>
      </rPr>
      <t xml:space="preserve"> Veuillez choisir la langue ci-dessous (rangée B12)</t>
    </r>
  </si>
  <si>
    <r>
      <rPr>
        <b/>
        <u/>
        <sz val="12"/>
        <color theme="1"/>
        <rFont val="Arial"/>
        <family val="2"/>
      </rPr>
      <t>Español:</t>
    </r>
    <r>
      <rPr>
        <sz val="12"/>
        <color theme="1"/>
        <rFont val="Arial"/>
        <family val="2"/>
      </rPr>
      <t xml:space="preserve"> Seleccione el idioma abajo (fila B12)</t>
    </r>
  </si>
  <si>
    <t>Language</t>
  </si>
  <si>
    <t>SUMMARY INFORMATION</t>
  </si>
  <si>
    <t>Country</t>
  </si>
  <si>
    <t>Component(s)</t>
  </si>
  <si>
    <t>Funding request this request relates to</t>
  </si>
  <si>
    <t>Currency</t>
  </si>
  <si>
    <t>Total above allocation request</t>
  </si>
  <si>
    <t>CONTEXTUAL INFORMATION</t>
  </si>
  <si>
    <t>Provide contextual information relevant to the prioritized above allocation request, explaining why the key modules proposed are prioritized for additional funding. The response may include for example: 
• any highlights of the epidemiological context
• outstanding programmatic gaps that need to be addressed 
• any considerations or data that informed the request
• explanations clarifying linkages to the allocation funding
For additional space, the applicant can expand the row height for a bigger box to include rationale</t>
  </si>
  <si>
    <t>Provide in the table below a prioritized above allocation request which, if deemed technically sound and strategically focused by the TRP, could be funded using savings or efficiencies identified during grant-making, or put on the Register of Unfunded Quality Demand to be financed should additional resources become available from the Global Fund or other funding actors (e.g. private donors and approved public mechanisms such as UNITAID and Debt2Health). This above allocation request should present a coherent investment approach with a limited number of interventions intended to achieve high impact and include a clear and detailed rationale and should be aligned with the programming of the allocation. The applicant should indicate a relative priority order for funding each intervention or set of interventions requested (i.e. high, medium or low priority), if additional resources become available. In line with the Global Fund’s Strategy to maximize impact and end the epidemics, the prioritized above allocation request should be ambitious (for example, representing at least 30-50 percent of the allocation amount). 
Note: The modules/interventions of the request should be ranked in order of decreasing importance (with priority level 'high' meaning highest priority/importance).In order to align with the Global Fund modules and interventions, please select them from each drop-down.
Table guidance for the applicant:
• Select ONLY the standardised Global Fund modules and interventions from the dropdown
• For additional space, the applicant can expand the width and height of each cell for a bigger box to include rationale
• For additional modules (incase there is insufficient space), please insert additional rows.
• If there is insufficient space under the Brief Rationale section, the applicant can use the second tab, "Add Info-Info Supp-Info Ad" and follow the given instructions.</t>
  </si>
  <si>
    <t>Applicant priority rating</t>
  </si>
  <si>
    <t>Module</t>
  </si>
  <si>
    <t xml:space="preserve">Intervention </t>
  </si>
  <si>
    <t>Amount requested</t>
  </si>
  <si>
    <t>Amount requested (USD)</t>
  </si>
  <si>
    <t>Brief Rationale, including expected outcomes and impact 
(explain how the request builds on the allocation)</t>
  </si>
  <si>
    <t>TRP recommended amount</t>
  </si>
  <si>
    <t>TRP recommended amount (USD)</t>
  </si>
  <si>
    <t>TRP priority rating</t>
  </si>
  <si>
    <t>TRP brief rational (only mandatory for "not quality demand", "partially recommended" amounts and when the priority rating differs)</t>
  </si>
  <si>
    <t>TOTAL AMOUNT</t>
  </si>
  <si>
    <t>ADDITIONAL INFORMATION</t>
  </si>
  <si>
    <t>Instructions for Applicant:
• Select the corresponding module
• Select the corresponding intervention
• Enter the corresponding requested amount
• Enter the additional information you wish to add to the Brief Rationale section from the tab "Applicant-Candidat-Solicitante"</t>
  </si>
  <si>
    <t>Intervention</t>
  </si>
  <si>
    <t>Additional rationale</t>
  </si>
  <si>
    <t>Language2</t>
  </si>
  <si>
    <t>Document Title</t>
  </si>
  <si>
    <t>Version</t>
  </si>
  <si>
    <t>Header 1</t>
  </si>
  <si>
    <t>Summary Info 1</t>
  </si>
  <si>
    <t>Summary Info 2</t>
  </si>
  <si>
    <t>Summary Info 3</t>
  </si>
  <si>
    <t>Summary Info 4</t>
  </si>
  <si>
    <t>Summary Info 5</t>
  </si>
  <si>
    <t>Header 2</t>
  </si>
  <si>
    <t>Header 2 Instructions</t>
  </si>
  <si>
    <t>Header 3</t>
  </si>
  <si>
    <t>Header 3 Instructions</t>
  </si>
  <si>
    <t>PAAR 1</t>
  </si>
  <si>
    <t>PAAR 2</t>
  </si>
  <si>
    <t>PAAR 3</t>
  </si>
  <si>
    <t>PAAR 4</t>
  </si>
  <si>
    <t>PAAR 5</t>
  </si>
  <si>
    <t>PAAR 6</t>
  </si>
  <si>
    <t>PAAR 7</t>
  </si>
  <si>
    <t>PAAR 8</t>
  </si>
  <si>
    <t>PAAR 9</t>
  </si>
  <si>
    <t>PAAR 10</t>
  </si>
  <si>
    <t>PAAR 11</t>
  </si>
  <si>
    <t>Header 4</t>
  </si>
  <si>
    <t>Header 4 Instructions</t>
  </si>
  <si>
    <t>Additional Info 1</t>
  </si>
  <si>
    <t>Additional Info 2</t>
  </si>
  <si>
    <t>Additional Info 3</t>
  </si>
  <si>
    <t>Additional Info 4</t>
  </si>
  <si>
    <r>
      <t xml:space="preserve">Provide contextual information relevant to the prioritized above allocation request, explaining why the key modules proposed are prioritized for additional funding. The response may include for example: 
• any highlights of the epidemiological context
• outstanding programmatic gaps that need to be addressed 
• any considerations or data that informed the request
• explanations clarifying linkages to the allocation funding
</t>
    </r>
    <r>
      <rPr>
        <b/>
        <sz val="11"/>
        <color theme="1"/>
        <rFont val="Calibri"/>
        <family val="2"/>
        <scheme val="minor"/>
      </rPr>
      <t>For additional space, the applicant can expand the row height for a bigger box to include rationale</t>
    </r>
  </si>
  <si>
    <r>
      <t xml:space="preserve">Provide in the table below a prioritized above allocation request which, if deemed technically sound and strategically focused by the TRP, could be funded using savings or efficiencies identified during grant-making, or put on the Register of Unfunded Quality Demand to be financed should additional resources become available from the Global Fund or other funding actors (e.g. private donors and approved public mechanisms such as UNITAID and Debt2Health). This above allocation request should present a coherent investment approach with a limited number of interventions intended to achieve high impact and include a clear and detailed rationale and should be aligned with the programming of the allocation. The applicant should indicate a relative priority order for funding each intervention or set of interventions requested (i.e. high, medium or low priority), if additional resources become available. In line with the Global Fund’s Strategy to maximize impact and end the epidemics, the prioritized above allocation request should be ambitious (for example, representing at least 30-50 percent of the allocation amount). 
Note: The modules/interventions of the request should be ranked in order of decreasing importance (with priority level 'high' meaning highest priority/importance).In order to align with the Global Fund modules and interventions, please select them from each drop-down.
</t>
    </r>
    <r>
      <rPr>
        <b/>
        <sz val="11"/>
        <color theme="1"/>
        <rFont val="Calibri"/>
        <family val="2"/>
        <scheme val="minor"/>
      </rPr>
      <t>Table guidance for the applicant:
• Select ONLY the standardised Global Fund modules and interventions from the dropdown
• For additional space, the applicant can expand the width and height of each cell for a bigger box to include rationale
• For additional modules (incase there is insufficient space), please insert additional rows.
• If there is insufficient space under the Brief Rationale section, the applicant can use the second tab, "Add Info-Info Supp-Info Ad" and follow the given instructions.</t>
    </r>
  </si>
  <si>
    <t>Français</t>
  </si>
  <si>
    <t>Langue</t>
  </si>
  <si>
    <t>DEMANDE HIÉRARCHISÉE DE FINANCEMENT AU-DELÀ DE LA SOMME ALLOUÉE (PAAR)</t>
  </si>
  <si>
    <r>
      <t>Version: Ao</t>
    </r>
    <r>
      <rPr>
        <sz val="11"/>
        <color theme="1"/>
        <rFont val="Calibri"/>
        <family val="2"/>
      </rPr>
      <t>ût</t>
    </r>
    <r>
      <rPr>
        <sz val="11"/>
        <color theme="1"/>
        <rFont val="Calibri"/>
        <family val="2"/>
        <scheme val="minor"/>
      </rPr>
      <t xml:space="preserve"> 2018</t>
    </r>
  </si>
  <si>
    <t>RESUME D'INFORMATION</t>
  </si>
  <si>
    <t>Composante(s)</t>
  </si>
  <si>
    <t>Demande de financement reliée à cette requête</t>
  </si>
  <si>
    <t>Devise</t>
  </si>
  <si>
    <t>Montant total du PAAR</t>
  </si>
  <si>
    <t>INFORMATION CONTEXTUELLE</t>
  </si>
  <si>
    <r>
      <t xml:space="preserve">Fournir des informations contextuelles pertinentes à la demande hiérarchisée de financement au-delà de la somme allouée, en expliquant pourquoi les modules clés proposés sont priorisés pour un financement supplémentaire. La réponse peut inclure par exemple:
• les faits saillants du contexte épidémiologique
• des lacunes programmatiques exceptionnelles qui doivent être corrigées
• toutes les considérations ou données qui ont informé la demande
• des explications clarifiant les liens avec la demande de financement de l'allocation
</t>
    </r>
    <r>
      <rPr>
        <b/>
        <sz val="11"/>
        <color theme="1"/>
        <rFont val="Calibri"/>
        <family val="2"/>
        <scheme val="minor"/>
      </rPr>
      <t>Pour plus d'espace, le candidat peut augmenter la largeur et la hauteur de chaque cellule.</t>
    </r>
  </si>
  <si>
    <r>
      <t>DEMANDE HI</t>
    </r>
    <r>
      <rPr>
        <sz val="11"/>
        <color theme="1"/>
        <rFont val="Calibri"/>
        <family val="2"/>
      </rPr>
      <t>É</t>
    </r>
    <r>
      <rPr>
        <sz val="11"/>
        <color theme="1"/>
        <rFont val="Calibri"/>
        <family val="2"/>
        <scheme val="minor"/>
      </rPr>
      <t>RARCHIS</t>
    </r>
    <r>
      <rPr>
        <sz val="11"/>
        <color theme="1"/>
        <rFont val="Calibri"/>
        <family val="2"/>
      </rPr>
      <t>É</t>
    </r>
    <r>
      <rPr>
        <sz val="11"/>
        <color theme="1"/>
        <rFont val="Calibri"/>
        <family val="2"/>
        <scheme val="minor"/>
      </rPr>
      <t>E DE FINANCEMENT AU-DEL</t>
    </r>
    <r>
      <rPr>
        <sz val="11"/>
        <color theme="1"/>
        <rFont val="Calibri"/>
        <family val="2"/>
      </rPr>
      <t>À</t>
    </r>
    <r>
      <rPr>
        <sz val="11"/>
        <color theme="1"/>
        <rFont val="Calibri"/>
        <family val="2"/>
        <scheme val="minor"/>
      </rPr>
      <t xml:space="preserve"> DE LA SOMME ALLOU</t>
    </r>
    <r>
      <rPr>
        <sz val="11"/>
        <color theme="1"/>
        <rFont val="Calibri"/>
        <family val="2"/>
      </rPr>
      <t>É</t>
    </r>
    <r>
      <rPr>
        <sz val="11"/>
        <color theme="1"/>
        <rFont val="Calibri"/>
        <family val="2"/>
        <scheme val="minor"/>
      </rPr>
      <t>E (PAAR)</t>
    </r>
  </si>
  <si>
    <r>
      <t xml:space="preserve">Fournir dans le tableau ci-dessous une demande prioritaire supérieure à la somme allouée qui, si jugée techniquement solide et stratégiquement centréee par le TRP, pourrait être financée en utilisant les économies ou les ressources identifiées lors de l'octroi des subventions, ou inscrite au registre des demandes de qualité non financées pour être financée si des ressources devenaient disponibles auprès du Fonds mondial ou d'autres acteurs de financement (par exemple des donateurs privés et des mécanismes publics approuvés tels qu'UNITAID et Debt2Health). Cette demande d'allocation ci-dessus devrait présenter une approche d'investissement cohérente avec un nombre limité d'interventions destinées à avoir un impact élevé et inclure une justification claire et détaillée devant être alignée à la programmation de l'allocation. Le demandeur doit indiquer un ordre de priorité relatif au financement de chaque intervention ou ensemble d'interventions demandées (priorité élevée, moyenne ou faible), si des ressources supplémentaires deviennent disponibles. Conformément à la stratégie du Fonds mondial visant à maximiser l'impact et à mettre fin aux épidémies, la demande d'allocation prioritaire ci-dessus devrait être ambitieuse (par exemple, représenter au moins 30-50% du montant de l'allocation).
Note: Les modules / interventions de la demande doivent être classés par ordre d'importance décroissante (avec le niveau de priorité «élevé», indiquant la priorité / importance). Afin de s'aligner aux modules et interventions du Fonds mondial, veuillez les sélectionner dans la liste.
</t>
    </r>
    <r>
      <rPr>
        <b/>
        <sz val="11"/>
        <color theme="1"/>
        <rFont val="Calibri"/>
        <family val="2"/>
        <scheme val="minor"/>
      </rPr>
      <t>Guide de table pour le candidat
• Sélectionner UNIQUEMENT les modules et les interventions proposés et normalisés du Fonds mondial 
• Pour plus d'espace, le candidat peut augmenter la largeur et la hauteur de chaque cellule et / ou insérer et fusionner des cellules supplémentaires pour une boîte plus grande afin d'inclure une justification
• Si le candidat souhaite ajouter des interventions, il peut inserer des lignes.
• Si l'espace donné dans la Brève justification n'est pas assez, seulement si absolument nécessaire, le candidat peut utiliser la deuxième tab "Add Info-Info Supp-Info Ad" and suivre les instructions qui y sont données.</t>
    </r>
  </si>
  <si>
    <t>Cote de priorité (par le candidat)</t>
  </si>
  <si>
    <t>Montant demandé</t>
  </si>
  <si>
    <t>Montant demandé (USD)</t>
  </si>
  <si>
    <t>MONTANT TOTAL</t>
  </si>
  <si>
    <t>Instruction pour le candidat: 
• Entrer le module concerné
• Entrer l'intervention concernée
• Entrer le montant demandé concerné
• Entrer les informations additionnelles que vous voulez ajouter à la justification de la tab principale "Applicant-Candidat-Solicitante"</t>
  </si>
  <si>
    <t>Justification supplémentaire</t>
  </si>
  <si>
    <t>Español</t>
  </si>
  <si>
    <t>Idioma</t>
  </si>
  <si>
    <t>SOLICITUD PRIORIZADA DE MONTO POR ENCIMA DE LA ASIGNACIÓN (PAAR)</t>
  </si>
  <si>
    <r>
      <t>Versi</t>
    </r>
    <r>
      <rPr>
        <sz val="11"/>
        <color theme="1"/>
        <rFont val="Calibri"/>
        <family val="2"/>
      </rPr>
      <t>ó</t>
    </r>
    <r>
      <rPr>
        <sz val="11"/>
        <color theme="1"/>
        <rFont val="Calibri"/>
        <family val="2"/>
        <scheme val="minor"/>
      </rPr>
      <t>n: Agosto 2018</t>
    </r>
  </si>
  <si>
    <t>INFORMACIÓN RESUMIDA</t>
  </si>
  <si>
    <t>Componente(s)</t>
  </si>
  <si>
    <t>Solicitud de financiamiento relacionada con esta solicitud de monto por encima de la asignación</t>
  </si>
  <si>
    <t>Moneda</t>
  </si>
  <si>
    <t xml:space="preserve">Total de solicitud de monto por encima de la asignación </t>
  </si>
  <si>
    <t>INFORMACIÓN CONTEXTUAL</t>
  </si>
  <si>
    <r>
      <t xml:space="preserve">Aporte información contextual relevante a la solicitud de monto por encima de la asignación, explicando por qué los módulos clave propuestos tienen prioridad para financiamiento adicional. La respuesta puede incluir, por ejemplo:
• puntos destacados del contexto epidemiológico
• deficiencias programáticas pendientes que deben abordarse
• consideraciones o datos que informaron la solicitud
• explicaciones clarificando los vínculos con el financiamiento asignado
</t>
    </r>
    <r>
      <rPr>
        <b/>
        <sz val="11"/>
        <color theme="1"/>
        <rFont val="Calibri"/>
        <family val="2"/>
        <scheme val="minor"/>
      </rPr>
      <t>Si necesita espacio adicional, el solicitante puede ampliar el ancho y alto de cada celda y / o insertar y fusionar celdas adicionales para obtener un espacio mayor para la justificación</t>
    </r>
  </si>
  <si>
    <r>
      <t>SOLICITUD PRIORIZADA DE MONTO POR ENCIMA DE LA ASIGNACI</t>
    </r>
    <r>
      <rPr>
        <sz val="11"/>
        <color theme="1"/>
        <rFont val="Calibri"/>
        <family val="2"/>
      </rPr>
      <t>Ó</t>
    </r>
    <r>
      <rPr>
        <sz val="11"/>
        <color theme="1"/>
        <rFont val="Calibri"/>
        <family val="2"/>
        <scheme val="minor"/>
      </rPr>
      <t>N (PAAR)</t>
    </r>
  </si>
  <si>
    <r>
      <t xml:space="preserve">En la tabla inferior, detalle la solicitud priorizada de monto por encima de la asignación que, de ser considerada técnicamente sólida y con enfoque estratégico por el PRT, podría ser financiada con ahorros o eficiencias identificados durante la preparación de la subvención, o ser inscrita en el Registro de Demanda de Calidad No Financiada cuyo financiamiento depende de que se obtengan nuevos recursos del Fondo Mundial u otros actores (por ejemplo, donantes privados y mecanismos públicos aprobados como UNITAID y Debt2Health). La solicitud de monto por encima de la asignación debe presentar un enfoque de inversión coherente con un número limitado de intervenciones destinadas a lograr un alto impacto e incluir una justificación clara y detallada, y debe estar en consonancia con la programación de la asignación. El solicitante debe indicar un orden de prioridad relativa para financiar cada intervención o conjunto de intervenciones solicitadas (alta, media o baja prioridad), si hay recursos adicionales disponibles. De acuerdo con la Estrategia del Fondo Mundial para maximizar el impacto y poner fin a las epidemias, la solicitud priorizada de monto por encima de la asignación debe ser ambiciosa (por ejemplo, ha de representar al menos entre el 30% y el 50% del monto de la asignación).     
Nota: Los módulos / intervenciones de la solicitud deben clasificarse por orden de importancia decreciente (donde un nivel de prioridad "alto" representa la más alta prioridad/importancia). Para alinearse con los módulos e intervenciones del Fondo Mundial, selecciónelos de cada menú desplegable.
</t>
    </r>
    <r>
      <rPr>
        <b/>
        <sz val="11"/>
        <color theme="1"/>
        <rFont val="Calibri"/>
        <family val="2"/>
        <scheme val="minor"/>
      </rPr>
      <t>Cuadro de orientación para el solcitante
•Seleccione los módulos e intervenciones estandarizados del Fondo Mundial
• Si necesita espacio adicional, el solicitante puede ampliar el ancho y alto de cada celda y / o insertar y fusionar celdas adicionales para obtener un espacio mayor para la justificación
• Si el solicitante desea incluir más intervenciones, puede insertar filas adionales
• Si en el campo "Breve justificación" no hay espacio suficiente, sólo si absolutamente necesario, el solicitante puede usar la hoja "Add Info-Info Supp-Info Ad" y seguir las instrucciones disponibles.</t>
    </r>
  </si>
  <si>
    <t>Nivel de prioridad (para el Solicitante)</t>
  </si>
  <si>
    <t>Módulo</t>
  </si>
  <si>
    <t>Intervenciones</t>
  </si>
  <si>
    <t>Monto solicitado</t>
  </si>
  <si>
    <t>Monto solicitado (USD)</t>
  </si>
  <si>
    <t>MONTO TOTAL</t>
  </si>
  <si>
    <t>Instrucciones para el solicitante:
• Escribe el módulo correspondiente
• Escribe la intervención correspondiente
• Escribe el monto solicitado correspondiente
• Escribe la información adicional que desea agregar a la justificación en la hoja principal "Applicant-Candidat-Solicitante"</t>
  </si>
  <si>
    <t>Intervención</t>
  </si>
  <si>
    <t>Justificación adicional</t>
  </si>
  <si>
    <t>Component</t>
  </si>
  <si>
    <t>Applicant Priority Rating</t>
  </si>
  <si>
    <t>HIV/AIDS</t>
  </si>
  <si>
    <t>USD</t>
  </si>
  <si>
    <t>Comprehensive prevention programs for men who have sex with men</t>
  </si>
  <si>
    <t>Prevention programs for general population</t>
  </si>
  <si>
    <t>Behavioral interventions as part of programs for the general population</t>
  </si>
  <si>
    <t>Tuberculosis</t>
  </si>
  <si>
    <t>EUR</t>
  </si>
  <si>
    <t>Comprehensive prevention programs for people who inject drugs and their partners</t>
  </si>
  <si>
    <t>Condoms as part of programs for the general population</t>
  </si>
  <si>
    <t>Malaria</t>
  </si>
  <si>
    <t>Comprehensive prevention programs for sex workers and their clients</t>
  </si>
  <si>
    <t>Male circumcision</t>
  </si>
  <si>
    <t>RSSH</t>
  </si>
  <si>
    <t>Comprehensive prevention programs for transgender people</t>
  </si>
  <si>
    <t>Diagnosis and treatment of sexually transmitted infections and other sexual health services for the general population</t>
  </si>
  <si>
    <t>TB/HIV</t>
  </si>
  <si>
    <t>Comprehensive programs for people in prisons and other closed settings</t>
  </si>
  <si>
    <t>Orphan and vulnerable children package</t>
  </si>
  <si>
    <t>Integrated</t>
  </si>
  <si>
    <t>HIV Testing Services</t>
  </si>
  <si>
    <t>Linkages between HIV programs and RMNCH</t>
  </si>
  <si>
    <t>VIH/SIDA</t>
  </si>
  <si>
    <t>Prevention of mother-to-child transmission</t>
  </si>
  <si>
    <t>Gender-based violence prevention and treatment programs for general population</t>
  </si>
  <si>
    <t>Tuberculose</t>
  </si>
  <si>
    <t>Prevention programs for adolescents and youth, in and out of school</t>
  </si>
  <si>
    <t>Other interventions for the general population</t>
  </si>
  <si>
    <t>Paludisme</t>
  </si>
  <si>
    <t>Community empowerment for men who have sex with men</t>
  </si>
  <si>
    <t>SRPS</t>
  </si>
  <si>
    <t>Prevention programs for other vulnerable populations</t>
  </si>
  <si>
    <t>Addressing stigma, discrimination and violence against men who have sex with men</t>
  </si>
  <si>
    <t>TB/VIH</t>
  </si>
  <si>
    <t>TRP Priority Rating</t>
  </si>
  <si>
    <t>Program management</t>
  </si>
  <si>
    <t>Behavioral interventions for men who have sex with men</t>
  </si>
  <si>
    <t>Integré</t>
  </si>
  <si>
    <t>Programs to reduce human rights-related barriers to HIV services</t>
  </si>
  <si>
    <t>Condoms and lubricant programming for men who have sex with men</t>
  </si>
  <si>
    <t>Pre-exposure prophylaxis (PrEP) for men who have sex with men</t>
  </si>
  <si>
    <t>Treatment, care and support</t>
  </si>
  <si>
    <t>Harm reduction interventions for men who have sex with men who inject drugs</t>
  </si>
  <si>
    <t>RSSH: Procurement and supply chain management systems</t>
  </si>
  <si>
    <t>HIV testing services for men who have sex with men</t>
  </si>
  <si>
    <t>SRSS</t>
  </si>
  <si>
    <t>RSSH: Health management information system and monitoring and evaluation</t>
  </si>
  <si>
    <t>Diagnosis and treatment of sexually transmitted infections and other sexual health services for men who have sex with men</t>
  </si>
  <si>
    <t>RSSH: Human resources for health, including community health workers</t>
  </si>
  <si>
    <t>Prevention and management of coinfections and comorbidities men who have sex with men</t>
  </si>
  <si>
    <t>Integrados</t>
  </si>
  <si>
    <t>RSSH: Integrated service delivery and quality improvement</t>
  </si>
  <si>
    <t>Interventions for young men who have sex with men</t>
  </si>
  <si>
    <t>RSSH: Financial management systems</t>
  </si>
  <si>
    <t>Other interventions for men who have sex with men</t>
  </si>
  <si>
    <t>RSSH: National health strategies</t>
  </si>
  <si>
    <t>Community empowerment for sex workers</t>
  </si>
  <si>
    <t>Disease</t>
  </si>
  <si>
    <t>RSSH: Community responses and systems</t>
  </si>
  <si>
    <t>Addressing stigma, discrimination and violence against sex workers</t>
  </si>
  <si>
    <t>RSSH: Program management</t>
  </si>
  <si>
    <t>Behavioral interventions for sex workers</t>
  </si>
  <si>
    <t>Multidrug-resistant TB</t>
  </si>
  <si>
    <t>Condoms and lubricant programming for sex workers</t>
  </si>
  <si>
    <t>Pre-exposure prophylaxis (PrEP) for sex workers</t>
  </si>
  <si>
    <t>TB care and prevention</t>
  </si>
  <si>
    <t>Harm reduction interventions for sex workers who inject drugs</t>
  </si>
  <si>
    <t>HIV testing services for sex workers</t>
  </si>
  <si>
    <t>Applicant Rating</t>
  </si>
  <si>
    <t>Diagnosis and treatment of sexually transmittedinfections and othersexual and reproductivehealth services for sex workers</t>
  </si>
  <si>
    <t>Prevention and management of co-infections and co-morbidities for sex workers</t>
  </si>
  <si>
    <t>Interventions for young people who sell sex</t>
  </si>
  <si>
    <t>Programmes de prévention complets destinés aux hommes ayant des rapports sexuels avec des hommes (HSH)</t>
  </si>
  <si>
    <t>Programas de prevención integral para hombres que tienen relaciones sexuales con hombres</t>
  </si>
  <si>
    <t>Other interventions for sex workers and their clients</t>
  </si>
  <si>
    <t>Programmes de prévention complets destinés aux consommateurs de drogues injectables et à leurs partenaires</t>
  </si>
  <si>
    <t>Programas de prevención integral para personas que consumen drogas y sus parejas</t>
  </si>
  <si>
    <t>Community empowerment for people who inject drugs</t>
  </si>
  <si>
    <t>Programmes de prévention complets destinés aux professionnels du sexe et à leurs clients</t>
  </si>
  <si>
    <t>Programas de prevención integral para trabajadores del sexo y sus clientes</t>
  </si>
  <si>
    <t>Addressing stigma, discrimination and violence against people who inject drugs</t>
  </si>
  <si>
    <t>Programmes de prévention complets destinés aux transgenres</t>
  </si>
  <si>
    <t>Programas de prevención integral para personas transgénero</t>
  </si>
  <si>
    <t>Behavioral interventions for people who inject drugs</t>
  </si>
  <si>
    <t>Programmes complets destinés aux personnes en détention ou se trouvant dans d'autres lieux fermés</t>
  </si>
  <si>
    <t>Programas integrales para personas privadas de libertad en centros penitenciarios y otros lugares de reclusión</t>
  </si>
  <si>
    <t>Condoms and lubricant programming for people who inject drugs</t>
  </si>
  <si>
    <t>Services de dépistage du VIH</t>
  </si>
  <si>
    <t>Servicios de diagnóstico de VIH</t>
  </si>
  <si>
    <t>Case management</t>
  </si>
  <si>
    <t>Overdose prevention and management</t>
  </si>
  <si>
    <t>Prévention de la transmission de la mère à l'enfant (PTME)</t>
  </si>
  <si>
    <t>PTMI</t>
  </si>
  <si>
    <t>HIV testing services for people who inject drugs</t>
  </si>
  <si>
    <t>Programmes de prévention destinés aux adolescents et aux jeunes, scolarisés ou non</t>
  </si>
  <si>
    <t>Programas de prevención para adolescentes y jóvenes, dentro y fuera de los centros educativos</t>
  </si>
  <si>
    <t>Specific prevention interventions</t>
  </si>
  <si>
    <t>Diagnosis and treatment of sexually transmitted infections and other sexual health services for people who inject drugs</t>
  </si>
  <si>
    <t>Programmes de prévention destinés à la population générale</t>
  </si>
  <si>
    <t>Programas de prevención para la población general</t>
  </si>
  <si>
    <t>Vector control</t>
  </si>
  <si>
    <t>Needle and syringe programs for people who inject drugs and their partners</t>
  </si>
  <si>
    <t>Programmes de prévention destinés aux autres populations vulnérables</t>
  </si>
  <si>
    <t>Programas de prevención para otras poblaciones vulnerables</t>
  </si>
  <si>
    <t>Opioid substitution therapy and other drug dependence treatment for people who inject drugs</t>
  </si>
  <si>
    <t>Gestion de programme</t>
  </si>
  <si>
    <t>Gestión de programas</t>
  </si>
  <si>
    <t>Prevention and management of co-infections and comorbidities for people who inject drugs</t>
  </si>
  <si>
    <t>Programmes visant à réduire les obstacles liés aux droits humains qui entravent l'accès aux services VIH</t>
  </si>
  <si>
    <t>Programas para reducir las barreras relacionadas a los derechos humanos para acceder a los servicios de VIH</t>
  </si>
  <si>
    <t>Interventions for young people who inject drugs</t>
  </si>
  <si>
    <t>Other interventions for people who inject drugs and their partners</t>
  </si>
  <si>
    <t>Traitement, prise en charge et soutien</t>
  </si>
  <si>
    <t>Tratamiento, atención y apoyo</t>
  </si>
  <si>
    <t>Community empowerment for transgender people</t>
  </si>
  <si>
    <t>SRPS: Systèmes de gestion des achats et de la chaîne d'approvisionnement</t>
  </si>
  <si>
    <t>SRSS: Sistemas de gestión de la cadena de adquisiciones y suministros</t>
  </si>
  <si>
    <t>Addressing stigma, discrimination and violence against transgender people</t>
  </si>
  <si>
    <t>SRPS: Système de gestion et d'information sanitaire et suivi et évaluation</t>
  </si>
  <si>
    <t>SRSS: Sistemas de información en salud y monitoreo y evaluación</t>
  </si>
  <si>
    <t>Behavioral interventions for transgender people</t>
  </si>
  <si>
    <t>SRPS: Ressources humaines pour la santé, y compris agents de santé communautaires</t>
  </si>
  <si>
    <t>SRSS: Recursos humanos para la salud, incluidos trabajadores de salud comunitarios</t>
  </si>
  <si>
    <t>Condoms and lubricant programming for transgender people</t>
  </si>
  <si>
    <t>SRPS: Prestation de services intégrés et amélioration de la qualité</t>
  </si>
  <si>
    <t>SRSS: Prestación de servicios integrados y mejora de la calidad</t>
  </si>
  <si>
    <t>Pre-exposure prophylaxis (PrEP) and other biomedical interventions for transgender people</t>
  </si>
  <si>
    <t>SRPS: Système de gestion financière</t>
  </si>
  <si>
    <t>SRSS: Sistemas de gestión financiera</t>
  </si>
  <si>
    <t>Harm reduction interventions for transgender people with substance use</t>
  </si>
  <si>
    <t>SRPS: Stratégies nationales de santé</t>
  </si>
  <si>
    <t>SRSS: Estrategias nacionales de salud</t>
  </si>
  <si>
    <t>HIV testing services for transgender people</t>
  </si>
  <si>
    <t>SRPS: Ripostes et systèmes communautaires</t>
  </si>
  <si>
    <t>SRSS: Respuestas y sistemas comunitarios</t>
  </si>
  <si>
    <t>Diagnosis and treatment of sexually transmitted infections and sexual health services for transgender people</t>
  </si>
  <si>
    <t>SRPS: Gestion de programme</t>
  </si>
  <si>
    <t>SRSS: Gestión de programas</t>
  </si>
  <si>
    <t>Prevention and management of co-infections and co-morbidities for transgender people</t>
  </si>
  <si>
    <t>Tuberculose multirésistante</t>
  </si>
  <si>
    <t>Tuberculosis multirresistente</t>
  </si>
  <si>
    <t>Interventions for young transgender people</t>
  </si>
  <si>
    <t>Prise en charge et prévention de la tuberculose</t>
  </si>
  <si>
    <t>Atención y prevención de la tuberculosis</t>
  </si>
  <si>
    <t>Other interventions for transgender people</t>
  </si>
  <si>
    <t>Prise en charge des cas</t>
  </si>
  <si>
    <t>Gestión de casos</t>
  </si>
  <si>
    <t>Community empowerment for people in prisons and other closed settings</t>
  </si>
  <si>
    <t>Interventions de prévention spécifiques</t>
  </si>
  <si>
    <t>Intervenciones de prevención específicas</t>
  </si>
  <si>
    <t>Addressing stigma, discrimination and violence against people in prisons and other closed settings</t>
  </si>
  <si>
    <t>Lutte antivectorielle</t>
  </si>
  <si>
    <t>Control de vectores</t>
  </si>
  <si>
    <t>Behavioral interventions for people in prisons and other closed settings</t>
  </si>
  <si>
    <t>Changement de comportement dans le cadre des programmes destinés à la population générale</t>
  </si>
  <si>
    <t>Cambio del comportamiento como parte de programas para la población general</t>
  </si>
  <si>
    <t>Condoms and lubricant programming for people in prisons and other closed settings</t>
  </si>
  <si>
    <t>Préservatifs dans le cadre des programmes destinés à la population générale</t>
  </si>
  <si>
    <t>Preservativos como parte de programas para la población general</t>
  </si>
  <si>
    <t>Pre-exposure prophylaxis (PrEP) for people in prisons and other closed settings</t>
  </si>
  <si>
    <t>Circoncision masculine</t>
  </si>
  <si>
    <t>Circuncisión masculina</t>
  </si>
  <si>
    <t>Harm reduction interventions for people in prisons and other closed settings</t>
  </si>
  <si>
    <t>Diagnostic et traitement des infections sexuellement transmissibles et autres services liés à la santé sexuelle pour la population générale</t>
  </si>
  <si>
    <t>Diagnóstico y tratamiento de ITS y otros servicios de salud sexual y reproductiva para la población general</t>
  </si>
  <si>
    <t>HIV testing services for people in prisons and other closed settings</t>
  </si>
  <si>
    <t>Paquet d'interventions pour les orphelins et les enfants vulnérables (OEV)</t>
  </si>
  <si>
    <t>Paquete para huérfanos y niños vulnerables</t>
  </si>
  <si>
    <t>Diagnosis and treatment of sexually transmitted infections and other sexual and reproductive health services for people in prisons and other closed settings</t>
  </si>
  <si>
    <t>Liens entre les programmes de lutte contre le VIH, et la santé reproductive maternelle, néonatale et infantile</t>
  </si>
  <si>
    <t>Vínculos entre programas de VIH y la salud sexual y reproductiva, materna, neonatal e infantil</t>
  </si>
  <si>
    <t>Prevention and management of coinfections and comorbidities for people in prisons and other closed settings</t>
  </si>
  <si>
    <t>Programmes de prévention et de traitement de la violence basée sur le genre</t>
  </si>
  <si>
    <t>Programas de prevención y tratamiento de la violencia de género para la población general</t>
  </si>
  <si>
    <t>Other interventions for people in prisons and other closed settings</t>
  </si>
  <si>
    <t>Autres interventions réalisées auprès de la population générale</t>
  </si>
  <si>
    <t>Otras intervenciones para la población general</t>
  </si>
  <si>
    <t>Behavioral interventions for other vulnerable populations</t>
  </si>
  <si>
    <t>Lutte contre la stigmatisation, la discrimination et la violence contre les HSH</t>
  </si>
  <si>
    <t>Empoderamiento de las comunidades a favor de los hombres que tienen relaciones sexuales con hombres</t>
  </si>
  <si>
    <t>Male and female condoms for other vulnerable populations</t>
  </si>
  <si>
    <t>Abordar el estigma, la discriminación y la violencia contra los hombres que tienen relaciones sexuales con hombres</t>
  </si>
  <si>
    <t>HIV testing services for other vulnerable populations</t>
  </si>
  <si>
    <t>Interventions pour le changement de comportement ciblant les HSH</t>
  </si>
  <si>
    <t>Intervenciones conductuales para hombres que tienen relaciones sexuales con hombres</t>
  </si>
  <si>
    <t>Diagnosis and treatment of sexually transmitted infections and other sexual health services for other vulnerable populations</t>
  </si>
  <si>
    <t>Interventions relatives aux préservatifs et aux lubrifiants pour les HSH</t>
  </si>
  <si>
    <t>Programas de preservativos y lubricantes para hombres que tienen relaciones sexuales con hombres</t>
  </si>
  <si>
    <t>Other interventions for other vulnerable populations</t>
  </si>
  <si>
    <t>Prophylaxie préexposition (PrEP) pour les HSH</t>
  </si>
  <si>
    <t>Profilaxis previa a la exposición para hombres que tienen relaciones sexuales con hombres</t>
  </si>
  <si>
    <t>Behavioral change as part of programs for adolescent and youth</t>
  </si>
  <si>
    <t>Interventions de réduction des risques parmi les HSH consommateurs de drogues injectables</t>
  </si>
  <si>
    <t>Intervenciones de reducción de daños para hombres que tienen relaciones sexuales con hombres que consumen drogas inyectables</t>
  </si>
  <si>
    <t>Male and female condoms for adolescents and youth, in and out of school</t>
  </si>
  <si>
    <t>Services de dépistage du VIH destinés au HSH</t>
  </si>
  <si>
    <t>Servicios de pruebas de VIH para hombres que tienen relaciones sexuales con hombres</t>
  </si>
  <si>
    <t>Gender-based violence prevention and treatment programs for adolescents and youth</t>
  </si>
  <si>
    <t>Diagnostic et traitement des infections sexuellement transmissibles et autres services liés à la santé sexuelle pour les HSH</t>
  </si>
  <si>
    <t>Diagnóstico y tratamiento de ITS y otros servicios de salud sexual y reproductiva para hombres que tienen relaciones sexuales con hombres</t>
  </si>
  <si>
    <t>Pre-exposure prophylaxis (PrEP) for adolescents and youth</t>
  </si>
  <si>
    <t>Prévention et gestion des co-infections et des comorbidités HSH</t>
  </si>
  <si>
    <t>Prevención y tratamiento de coinfecciones y comorbilidades para hombres que tienen relaciones sexuales con hombres</t>
  </si>
  <si>
    <t>HIV testing services for adolescents and youth, in and out of school</t>
  </si>
  <si>
    <t>Interventions destinées aux hjeunes hommes ayant des rapports sexuels avec des hommes</t>
  </si>
  <si>
    <t>Intervenciones para hombres jóvenes que tienen relaciones sexuales con hombres</t>
  </si>
  <si>
    <t>Community mobilization and norms change</t>
  </si>
  <si>
    <t>Autres interventions ciblant les HSH</t>
  </si>
  <si>
    <t>Otras intervenciones para hombres que tienen relaciones sexuales con hombres</t>
  </si>
  <si>
    <t>Addressing stigma, discrimination and legal barriers to care for adolescents and youth</t>
  </si>
  <si>
    <t>Autonomisation communautaire parmi les professionnels du sexe</t>
  </si>
  <si>
    <t>Empoderamiento de las comunidades a favor de los trabajadores sexuales</t>
  </si>
  <si>
    <t>Socioeconomic approaches</t>
  </si>
  <si>
    <t>Lutte contre la stigmatisation, la discrimination et la violence contre les professionnels du sexe</t>
  </si>
  <si>
    <t>Abordar el estigma, la discriminación y la violencia contra los trabajadores sexuales</t>
  </si>
  <si>
    <t>Interventions pour le changement de comportement ciblant les professionnels du sexe</t>
  </si>
  <si>
    <t>Intervenciones conductuales para trabajadores sexuales</t>
  </si>
  <si>
    <t>Keeping girls in school</t>
  </si>
  <si>
    <t>Interventions relatives aux préservatifs et aux lubrifiants pour les professionnels du sexe</t>
  </si>
  <si>
    <t>Programas de preservativos y lubricantes para trabajadores sexuales</t>
  </si>
  <si>
    <t>Other interventions for adolescent and youth</t>
  </si>
  <si>
    <t>Prophylaxie préexposition (PrEP) pour les professionnels de sexe</t>
  </si>
  <si>
    <t>Profilaxis previa a la exposición para trabajadores sexuales</t>
  </si>
  <si>
    <t>Prong 1: Primary prevention of HIV infection among women of childbearing age</t>
  </si>
  <si>
    <t>Interventions de réduction des risques parmi les professionnels du sexe consommateurs des drogues injectables</t>
  </si>
  <si>
    <t>Intervenciones de reducción de daños para trabajadores sexuales que se inyectan drogas</t>
  </si>
  <si>
    <t>Prong 2: Preventing unintended pregnancies among women living with HIV</t>
  </si>
  <si>
    <t>Services de dépistage du VIH destinés aux professionnels du sexe</t>
  </si>
  <si>
    <t>Servicios de pruebas de VIH para trabajadores sexuales</t>
  </si>
  <si>
    <t>Prong 3: Preventing vertical HIV transmission</t>
  </si>
  <si>
    <t>Diagnostic et traitement des IST et autres services liés à la santé sexuelle et reproductive pour les professionnels du sexe</t>
  </si>
  <si>
    <t>Diagnóstico y tratamiento de ITS y otros servicios de salud sexual y reproductiva para trabajadores sexuales</t>
  </si>
  <si>
    <t>Prong 4: Treatment, care and support to mothers living with HIV, their children and families</t>
  </si>
  <si>
    <t>Prévention et gestion des co-infections et des comorbidités pour les professionnels du sexe</t>
  </si>
  <si>
    <t>Prevención y tratamiento de coinfecciones y comorbilidades para trabajadores sexuales</t>
  </si>
  <si>
    <t>Other interventions for PMTCT</t>
  </si>
  <si>
    <t>Interventions destinées aux jeunes ayant des rapports sexuels payants</t>
  </si>
  <si>
    <t>Intervenciones para jóvenes trabajadores sexuales</t>
  </si>
  <si>
    <t>Differentiated HIV testing services</t>
  </si>
  <si>
    <t>Autres interventions ciblant les professionnels du sexe et de leurs clients</t>
  </si>
  <si>
    <t>Otras intervenciones para trabajadores sexuales y sus clientes</t>
  </si>
  <si>
    <t>HIV care</t>
  </si>
  <si>
    <t>Autonomisation communautaire parmi les consommateurs de drogues injectables</t>
  </si>
  <si>
    <t>Empoderamiento de las comunidades a favor de personas que se inyectan drogas</t>
  </si>
  <si>
    <t>Differentiated antiretroviral therapy service delivery</t>
  </si>
  <si>
    <t>Lutte contre la stigmatisation, la discrimination et la violence contre les consommateurs de drogues injectables</t>
  </si>
  <si>
    <t>Abordar el estigma, la discriminación y la violencia contra personas que consumen drogas inyectables</t>
  </si>
  <si>
    <t>Treatment monitoring - drug resistance surveillance</t>
  </si>
  <si>
    <t>Interventions pour le changement de comportement ciblant les usagers de drogues injectables</t>
  </si>
  <si>
    <t>Intervenciones conductuales para personas que consumen drogas inyectables</t>
  </si>
  <si>
    <t>Treatment monitoring – Viral load</t>
  </si>
  <si>
    <t>Programmes relatifs aux préservatifs et aux lubrifiants pour les consommateurs de drogues injectables</t>
  </si>
  <si>
    <t>Programas de preservativos y lubricantes para personas que consumen drogas inyectables</t>
  </si>
  <si>
    <t>Treatment adherence</t>
  </si>
  <si>
    <t>Prévention et gestion des overdoses</t>
  </si>
  <si>
    <t>Prevención y tratamiento de la sobredosis</t>
  </si>
  <si>
    <t>Prevention, diagnosis and treatment of opportunistic infections</t>
  </si>
  <si>
    <t>Services de dépistage du VIH destinés aux consommateurs de drogues injectables</t>
  </si>
  <si>
    <t>Servicios de pruebas de VIH para personas que consumen drogas inyectables</t>
  </si>
  <si>
    <t>Counseling and psycho-social support</t>
  </si>
  <si>
    <t>Diagnostic et traitement des infections sexuellement transmissibles et autres services liés à la santé sexuelle pour les consommateurs de drogues injectables</t>
  </si>
  <si>
    <t>Diagnóstico y tratamiento de ITS y otros servicios de salud sexual y reproductiva para personas que consumen drogas inyectables</t>
  </si>
  <si>
    <t>Other interventions for treatment</t>
  </si>
  <si>
    <t>Interventions liées aux aiguilles et aux seringues destinées aux consommateurs de drogues injectables et à leurs partenaires</t>
  </si>
  <si>
    <t>Programas de agujas y jeringas para personas que consumen drogas inyectables y sus parejas</t>
  </si>
  <si>
    <t>TB/HIV collaborative interventions</t>
  </si>
  <si>
    <t>Traitement de substitution aux opiacés et autre drogue de dépendance pour les consommateurs de drogues injectables</t>
  </si>
  <si>
    <t>Terapia de sustitución de opiáceos y otros tratamientos para la drogodependencia de personas que consumen drogas inyectables</t>
  </si>
  <si>
    <t>Engaging all care providers (TB/HIV)</t>
  </si>
  <si>
    <t>Prévention et gestion des co-infections et des comorbidités pour les consommateurs de drogues injectables</t>
  </si>
  <si>
    <t>Prevención y tratamiento de coinfecciones y comorbilidades para personas que consumen drogas inyectables</t>
  </si>
  <si>
    <t>Community TB/HIV care delivery</t>
  </si>
  <si>
    <t>Interventions destinées aux jeunes consommateurs de drogues injectables</t>
  </si>
  <si>
    <t>Intervenciones para jóvenes que consumen drogas inyectables</t>
  </si>
  <si>
    <t>Key populations (TB/HIV) – prisoners</t>
  </si>
  <si>
    <t>Autres interventions ciblant les consommateurs de drogues injectables et de leurs partenaires</t>
  </si>
  <si>
    <t>Otras intervenciones para personas que consumen drogas inyectables y sus parejas</t>
  </si>
  <si>
    <t>Key populations (TB/HIV) – Others</t>
  </si>
  <si>
    <t>Autonomisation communautaires parmi les transgenres</t>
  </si>
  <si>
    <t>Empoderamiento de las comunidades a favor de personas transgénero</t>
  </si>
  <si>
    <t>Collaborative activities with other programs and sectors (TB/HIV)</t>
  </si>
  <si>
    <t>Lutte contre la stigmatisation, la disrimination et la violence contre les transgenres</t>
  </si>
  <si>
    <t>Abordar el estigma, la discriminación y la violencia contra personas transgénero</t>
  </si>
  <si>
    <t>Removing human rights- and gender-related barriers to TB/ HIV collaborative programming</t>
  </si>
  <si>
    <t>Interventions pour le changement de comportement parmi les transgenres</t>
  </si>
  <si>
    <t>Intervenciones conductuales para personas transgénero</t>
  </si>
  <si>
    <t>Other TB/HIV intervention(s)</t>
  </si>
  <si>
    <t>Programmes relatifs aux préservatifs et aux lubrifiants pour les transgenres</t>
  </si>
  <si>
    <t>Programas de preservativos y lubricantes para personas transgénero</t>
  </si>
  <si>
    <t>Stigma and discrimination reduction</t>
  </si>
  <si>
    <t>Prophylaxie préexposition et autres interventions biomédicales pour les transgenres</t>
  </si>
  <si>
    <t>Profilaxis previa a la exposición y otras intervenciones biomédicas para personas transgénero</t>
  </si>
  <si>
    <t>Legal literacy (“Know Your Rights”)</t>
  </si>
  <si>
    <t>Interventions de réduction des risques liés à la consommation de drogues pour les transgenres</t>
  </si>
  <si>
    <t>Intervenciones de reducción de daños para personas transgénero que consumen drogas</t>
  </si>
  <si>
    <t>Training of health care providers on human rights and medical ethics related to HIV and HIV/TB</t>
  </si>
  <si>
    <t>Services de dépistage du VIH destinés aux transgenres</t>
  </si>
  <si>
    <t>Servicios de diagnóstico de VIH para personas transgénero</t>
  </si>
  <si>
    <t>HIV and HIV/TB-related legal services</t>
  </si>
  <si>
    <t>Diagnostic et traitement des IST et services liés à la santé sexuelle pour les transgenres</t>
  </si>
  <si>
    <t>Diagnóstico y tratamiento de ITS y servicios de salud sexual y reproductiva para personas transgénero</t>
  </si>
  <si>
    <t>Sensitization of lawmakers and law enforcement agents</t>
  </si>
  <si>
    <t>Prévention et gestion des co-infections et des comorbidités pour les transgenres</t>
  </si>
  <si>
    <t>Prevención y tratamiento de coinfecciones y comorbilidades para personas transgénero</t>
  </si>
  <si>
    <t>Improving laws, regulations and polices relating to HIV and HIV/TB</t>
  </si>
  <si>
    <t>Interventions destinées aux jeunes transgenres</t>
  </si>
  <si>
    <t>Intervenciones para jóvenes transgénero</t>
  </si>
  <si>
    <t>Reducing HIV-related gender discrimination, harmful gender norms and violence against women and girls in all their diversity</t>
  </si>
  <si>
    <t>Autres interventions ciblant les transgenres</t>
  </si>
  <si>
    <t>Otras intervenciones para personas transgénero</t>
  </si>
  <si>
    <t>Other intervention(s) to reduce human rightsrelated barriers to HIV services</t>
  </si>
  <si>
    <t>Autonomisation communautaire parmi les personnes en détention ou se trouvant dans d'autres lieux fermés</t>
  </si>
  <si>
    <t>Empoderamiento de las comunidades en favor de personas privadas de libertad en centros penitenciarios y otros lugares de reclusión</t>
  </si>
  <si>
    <t>Policy, planning, coordination and management of national disease control programs</t>
  </si>
  <si>
    <t>Lutte contre la stigmatisation, la discrimination et la violence contre les personnes en détention ou se trouvant dans d'autres lieux fermés</t>
  </si>
  <si>
    <t>Abordar el estigma, la discriminación y la violencia contra personas en centros penitenciarios y otros lugares de reclusión</t>
  </si>
  <si>
    <t>Grant management</t>
  </si>
  <si>
    <t>Interventions pour le changement de comportement parmi les personnes en détention ou se trouvant dans d'autres lieux fermés</t>
  </si>
  <si>
    <t>Intervenciones conductuales para personas privadas de libertad en centros penitenciarios y otros lugares de reclusión</t>
  </si>
  <si>
    <t>Other program management intervention(s)</t>
  </si>
  <si>
    <t>Programmes relatifs aux préservatifs et aux lubrifiants pour les personnes en détention ou se trouvant dans d'autres lieux fermés</t>
  </si>
  <si>
    <t>Programas de preservativos y lubricantes para personas en centros penitenciarios y otros lugares de reclusión</t>
  </si>
  <si>
    <t>Case detection and diagnosis</t>
  </si>
  <si>
    <t>Prophylaxie préexposition (PrEP) pour les personnes en détention ou se trouvant dans d'autres lieux fermés</t>
  </si>
  <si>
    <t>Profilaxis previa a la exposición (PrEP) para personas privadas de libertad en centros penitenciarios y otros lugares de reclusión</t>
  </si>
  <si>
    <t>Treatment</t>
  </si>
  <si>
    <t>Interventions de réduction des risques parmi les personnes en détention ou se trouvant dans d'autres lieux fermés</t>
  </si>
  <si>
    <t>Intervenciones de reducción de daños para personas privadas de libertad en centros penitenciarios y otros lugares de reclusión</t>
  </si>
  <si>
    <t>Prevention</t>
  </si>
  <si>
    <t>Services de dépistage du VIH destinés aux personnes en détention ou se trouvant dans d'autres lieux fermés</t>
  </si>
  <si>
    <t>Servicios de diagnóstico de VIH para personas privadas de libertad en centros penitenciarios y otros lugares de reclusión</t>
  </si>
  <si>
    <t>Engaging all care providers (TB care and prevention)</t>
  </si>
  <si>
    <t>Diagnostic et traitement des IST et autres srvices liés à la santé sexuelle et reproductive pour les personnes en détention ou se trouvant dans d'autres lieux fermés</t>
  </si>
  <si>
    <t>Diagnóstico y tratamiento de ITS y otros servicios de salud sexual y reproductiva para personas privadas de libertad en centros penitenciarios y otros lugares de reclusión</t>
  </si>
  <si>
    <t>Community TB care delivery</t>
  </si>
  <si>
    <t>Prévention et gestion des co-infections et des comorbidités pour les personnes en détention ou se trouvant dans d'autres lieux fermés</t>
  </si>
  <si>
    <t>Prevención y tratamiento de coinfecciones y comorbilidades para personas privadas de libertad en centros penitenciarios y otros lugares de reclusión</t>
  </si>
  <si>
    <t>Key populations (TB care and prevention) – Prisoners</t>
  </si>
  <si>
    <t>Autres interventions ciblant les personnes en détention ou se trouvant dans d'autres lieux fermés</t>
  </si>
  <si>
    <t>Otras intervenciones para personas privadas de libertad en centros penitenciarios y otros lugares de reclusión</t>
  </si>
  <si>
    <t>Key populations (TB care and prevention) – Others</t>
  </si>
  <si>
    <t>Interventions pour le changement de comportement parmi les autres populations vulnérables</t>
  </si>
  <si>
    <t>Intervenciones conductuales para otras poblaciones vulnerables</t>
  </si>
  <si>
    <t>Collaborative activities with other programs and sectors (TB care and prevention)</t>
  </si>
  <si>
    <t>Préservatifs féminins et masculins pour les autres populations vulnérables</t>
  </si>
  <si>
    <t>Preservativos masculinos y femeninos para otras poblaciones vulnerables</t>
  </si>
  <si>
    <t>Removing human rights- and gender-related barriers to TB care and prevention</t>
  </si>
  <si>
    <t>Services de dépistage du VIH destinés aux autres populations vulnérables</t>
  </si>
  <si>
    <t>Servicios de diagnósticos de VIH para otras poblaciones vulnerables</t>
  </si>
  <si>
    <t>Other TB care and prevention intervention(s)</t>
  </si>
  <si>
    <t>Diagnostic et traitement dees IST et autres services liés à la santé sexuelle pour les autres populations vulnérables</t>
  </si>
  <si>
    <t>Diagnóstico y tratamiento de ITS y otros servicios de salud sexual y reproductiva para otras poblaciones vulnerables</t>
  </si>
  <si>
    <t>Case detection and diagnosis: MDR-TB</t>
  </si>
  <si>
    <t>Autres interventions ciblant les autres populations vulnérables</t>
  </si>
  <si>
    <t>Otras intervenciones para otras poblaciones vulnerables</t>
  </si>
  <si>
    <t>Treatment: MDR-TB</t>
  </si>
  <si>
    <t>Changement des comportements dans le cadre des programmes destinés aux adolescents et aux jeunes</t>
  </si>
  <si>
    <t>Intervenciones para cambio del comportamiento como parte de programas para adolescentes y jóvenes</t>
  </si>
  <si>
    <t>Prevention for MDR-TB</t>
  </si>
  <si>
    <t>Préservatifs féminins et masculins pour les adolescents et les jeunes, scolarisés ou non</t>
  </si>
  <si>
    <t>Preservativos masculinos y femeninos para adolescentes y jóvenes, dentro y fuera de los centros educativos</t>
  </si>
  <si>
    <t>Engaging all care providers (MDR-TB)</t>
  </si>
  <si>
    <t>Programmes de prévention et de traitement de la violence basée sur le genre pour les adolescents et les jeunes</t>
  </si>
  <si>
    <t>Programas de prevención y tratamiento de la violencia de género para adolescentes y jóvenes</t>
  </si>
  <si>
    <t>Community MDR-TB care delivery</t>
  </si>
  <si>
    <t>Prophylaxie préexposition (PrEP) par voir orale pour les adolescents et les jeunes</t>
  </si>
  <si>
    <t>Profilaxis previa a la exposición para adolescentes y jóvenes</t>
  </si>
  <si>
    <t>Key populations (MDR-TB) – Prisoners</t>
  </si>
  <si>
    <t>Services de dépistage du VIH destinés aux adolescents et aux jeunes, scolarisés ou non</t>
  </si>
  <si>
    <t>Servicios de diagnóstico de VIH para adolescentes y jóvenes, dentro y fuera de los centros educativos</t>
  </si>
  <si>
    <t>Key populations (MDR-TB) – Others</t>
  </si>
  <si>
    <t>Mobilisation communautaire et changement des normes</t>
  </si>
  <si>
    <t>Movilización comunitaria y cambio de normas</t>
  </si>
  <si>
    <t>Collaborative activities with other programs and sectors (MDR-TB)</t>
  </si>
  <si>
    <t>Lutte contre la stigmatisation, la discrimination et les obstacles jurifiques à l'accès aux soins</t>
  </si>
  <si>
    <t>Abordar el estigma, la discriminación y las barreras jurídicas en la atención a adolescentes y jóvenes</t>
  </si>
  <si>
    <t>Removing human rights- and gender-related barriers to MDR-TB treatment</t>
  </si>
  <si>
    <t>Approches socio-économiques</t>
  </si>
  <si>
    <t>Enfoques socioeconómicos</t>
  </si>
  <si>
    <t>Other MDR-TB intervention(s)</t>
  </si>
  <si>
    <t>Liens entre les programmes de lutte contre le VIH, les programmes de santé reproductive, maternelle, néonatale et infantile</t>
  </si>
  <si>
    <t>Vinculación entre los programas de VIH, salud sexual y reproductiva, materna, neonatal e infantil y tuberculosis para adolescentes, niñas y mujeres jóvenes</t>
  </si>
  <si>
    <t>Long-lasting insecticidal nets – Mass campaign</t>
  </si>
  <si>
    <t>Maintien des filles à l'école</t>
  </si>
  <si>
    <t>Mantener a las niñas en la escuela</t>
  </si>
  <si>
    <t>Long-lasting insecticidal nets – Continuous distribution</t>
  </si>
  <si>
    <t>Autres interventions ciblant les adolescents et des jeunes</t>
  </si>
  <si>
    <t>Otras intervenciones para adolescentes y jóvenes</t>
  </si>
  <si>
    <t>Indoor residual spraying</t>
  </si>
  <si>
    <t>Volet 1: prévention primaire de l'infection au VIH chet les femmes en âge de procérer</t>
  </si>
  <si>
    <t>Vertiente 1: Prevención primaria de la infección por el VIH en mujeres en edad reproductiva</t>
  </si>
  <si>
    <t>Other vector control measures</t>
  </si>
  <si>
    <t>Volet 2: prévention des grossesses non désirées chez les femmes vivant avec le VIH</t>
  </si>
  <si>
    <t>Vertiente 2: Prevención de embarazos no deseados en mujeres que viven con el VIH</t>
  </si>
  <si>
    <t>Entomological monitoring</t>
  </si>
  <si>
    <t>Volet 3: prévention de la transmissio verticale du VIH</t>
  </si>
  <si>
    <t>Vertiente 3: Prevención de la transmisión maternoinfantil del VIH</t>
  </si>
  <si>
    <t>Information, education, communication/Behavior change communications (vector control)</t>
  </si>
  <si>
    <t>Volet 4: traitement, prise en charge et soutien des mères vivant avec le VIH, de leurs enfants et de leurs familles</t>
  </si>
  <si>
    <t>Vertiente 4: Atención, tratamiento y apoyo para madres que viven con el VIH, así como para sus hijos y familias</t>
  </si>
  <si>
    <t>Removing human rights- and gender-related barriers to vector control programs</t>
  </si>
  <si>
    <t>Autres interventions de prévention de la transmission de la mère à l'enfant</t>
  </si>
  <si>
    <t>Otras intervenciones de PTMI</t>
  </si>
  <si>
    <t>Facility-based treatment</t>
  </si>
  <si>
    <t>Services différenciés de dépistage du VIH</t>
  </si>
  <si>
    <t>Servicios diferenciados de diagnóstico de VIH</t>
  </si>
  <si>
    <t>Epidemic preparedness</t>
  </si>
  <si>
    <t>Prise en charge du VIH</t>
  </si>
  <si>
    <t>Atención para el VIH</t>
  </si>
  <si>
    <t>Integrated community case management (iCCM)</t>
  </si>
  <si>
    <t>Prestation de services différenciés pour les traitement antirétroviraux</t>
  </si>
  <si>
    <t>Prestación de servicios diferenciados de tratamiento antirretroviral</t>
  </si>
  <si>
    <t>Active case detection and investigation (elimination phase)</t>
  </si>
  <si>
    <t>Suivi du traitement - surveillance de la pharmacoérsistance</t>
  </si>
  <si>
    <t>Seguimiento del tratamiento: vigilancia de la farmacorresistencia</t>
  </si>
  <si>
    <t>Therapeutic efficacy surveillance</t>
  </si>
  <si>
    <t>Suivi du traitement - charge virale</t>
  </si>
  <si>
    <t>Seguimiento del tratamiento: carga vírica</t>
  </si>
  <si>
    <t>Severe malaria</t>
  </si>
  <si>
    <t>Observance du traitement</t>
  </si>
  <si>
    <t>Adherencia al tratamiento</t>
  </si>
  <si>
    <t>Private sector case management</t>
  </si>
  <si>
    <t>Prévention, diagnostic et traitement des infections opportunistes</t>
  </si>
  <si>
    <t>Prevención, diagnóstico y tratamiento de infecciones oportunistas</t>
  </si>
  <si>
    <t>Ensuring drug and other health product quality</t>
  </si>
  <si>
    <t>Conseil et soutien psycho-social</t>
  </si>
  <si>
    <t>Asesoramiento y apoyo psicosocial</t>
  </si>
  <si>
    <t>Information, education, communication/behavior change communication (case management)</t>
  </si>
  <si>
    <t>Autres interventions réalisées dans le cadre du traitement</t>
  </si>
  <si>
    <t>Otras intervenciones para el tratamiento</t>
  </si>
  <si>
    <t>Removing human rights- and gender-related barriers to case management</t>
  </si>
  <si>
    <t>Interventions conjointes de lutte contre la tuberculose et le VIH</t>
  </si>
  <si>
    <t>Intervenciones colaborativas de tuberculosis y VIH</t>
  </si>
  <si>
    <t>Other case management intervention(s)</t>
  </si>
  <si>
    <t>Implication de tous les prestataires de soins TB/HIV</t>
  </si>
  <si>
    <t>Incorporar a todos los proveedores de servicios de salud (TB/VIH)</t>
  </si>
  <si>
    <t>Intermittent preventive treatment – In pregnancy</t>
  </si>
  <si>
    <t>Prise en charge communautaire de la coinfection TB/HIV</t>
  </si>
  <si>
    <t>Prestación de atención comunitaria para la TB/VIH</t>
  </si>
  <si>
    <t>Intermittent preventive treatment – In infancy</t>
  </si>
  <si>
    <t>Populations clés (TB/VIH) - prisonniers ou personnes se trouvant dans d'autres lieux fermés</t>
  </si>
  <si>
    <t>Poblaciones clave (TB/VIH): personas privadas de libertad en centros penitenciarios y en otros lugares de reclusión</t>
  </si>
  <si>
    <t>Seasonal malaria chemoprevention</t>
  </si>
  <si>
    <t>Populations clàs (TB/VIH) - autres</t>
  </si>
  <si>
    <t>Poblaciones clave (TB/VIH): otras</t>
  </si>
  <si>
    <t>Mass drug administration</t>
  </si>
  <si>
    <t>Activtiés conjointes avec d'autres programmes et secteurs (TB/VIH)</t>
  </si>
  <si>
    <t>Actividades de colaboración con otros programas y sectores (TB/VIH)</t>
  </si>
  <si>
    <t>Information, education, communication/Behavior change communications (specific prevention interventions)</t>
  </si>
  <si>
    <t>Suppression des obstacles liés aux droits humains et au genre qui entravent les programmes conjoints de lutte contre la tuberculose/VIH</t>
  </si>
  <si>
    <t>Eliminar las barreras relacionadas a los derechos humanos y género para las actividades colaborativas TB/VIH</t>
  </si>
  <si>
    <t>Removing human rights- and gender-related barriers to specific prevention interventions</t>
  </si>
  <si>
    <t>Autres interventions relatives à la coinfection TB/VIH</t>
  </si>
  <si>
    <t>Otras intervenciones TB/VIH</t>
  </si>
  <si>
    <t>Other specific prevention intervention(s)</t>
  </si>
  <si>
    <t>Réduction de la stigmatisation et de la discrimination</t>
  </si>
  <si>
    <t>Reducción del estigma y la discriminación</t>
  </si>
  <si>
    <t>National costed supply chain master plan, and implementation</t>
  </si>
  <si>
    <t>Acquisition de notions de droit ("Connaissez vos droits")</t>
  </si>
  <si>
    <t>Conocimientos jurídicos (“Conoce tus derechos”)</t>
  </si>
  <si>
    <t>Procurement strategy</t>
  </si>
  <si>
    <t>Formation des professionnels de santé en matière de droits humans et d'éthique médicale liés à la lutte contre le VIH et à la lutte conjointe contre le VIH/la tuberculose</t>
  </si>
  <si>
    <t>Formación de los proveedores de servicios de salud sobre los derechos humanos y ética médica en relación con el VIH y la TB/VIH.</t>
  </si>
  <si>
    <t>Supply chain infrastructure and development of tools</t>
  </si>
  <si>
    <t>Services juridiques liés au VIH et à la co-infection VIH/tuberculose</t>
  </si>
  <si>
    <t>Servicios jurídicos relacionados con el VIH y la TB/VIH.</t>
  </si>
  <si>
    <t>National product selection, registration and quality monitoring</t>
  </si>
  <si>
    <t>Sensibilisation des législateurs et des agents de la force publique</t>
  </si>
  <si>
    <t>Sensibilización de los legisladores y cuerpos de seguridad</t>
  </si>
  <si>
    <t>Other procurement and supply chain management intervention(s)</t>
  </si>
  <si>
    <t>Amélioration des lois, des réglementations et des politiques relatives au VIH et à la co-infection VIH/tuberculose</t>
  </si>
  <si>
    <t>Mejora de leyes, reglamentos y políticas relacionadas con el VIH y la TB/VIH.</t>
  </si>
  <si>
    <t>Routine reporting</t>
  </si>
  <si>
    <t>Réduction de la discrimination basée sur le genre, des normes de genre nuisibles et de la violence contre les femmes et les filles dans toute leur diversité, en lien avec le VIH</t>
  </si>
  <si>
    <t>Reducir la discriminación relacionada con el género y el VIH, las normas de género dañinas y la violencia contra mujeres y niñas en toda su diversidad</t>
  </si>
  <si>
    <t>Program and data quality</t>
  </si>
  <si>
    <t>Autres interventions destinées à la réduction des barrières aux services de VIH relatives aux droits de l'Homme</t>
  </si>
  <si>
    <t>Otras intervenciones para reducir las barreras de derechos humanos para accesar a los servicios de VIH</t>
  </si>
  <si>
    <t>Analysis, review and transparency</t>
  </si>
  <si>
    <t>Politiques, planification, coordination et gestion des programmes nationaux de lutte contre les maladies</t>
  </si>
  <si>
    <t>Política, planificación, coordinación y gestión de los programas nacionales de control de enfermedades</t>
  </si>
  <si>
    <t>Surveys</t>
  </si>
  <si>
    <t>Gestion des subventions</t>
  </si>
  <si>
    <t>Gestión de subvenciones</t>
  </si>
  <si>
    <t>Administrative and financial data sources</t>
  </si>
  <si>
    <t>Autre gestion de programme</t>
  </si>
  <si>
    <t>Otro gestión de subvenciones</t>
  </si>
  <si>
    <t>Vital registration system</t>
  </si>
  <si>
    <t>Dépistage et diagnostic des cas</t>
  </si>
  <si>
    <t>Detección de casos y diagnóstico</t>
  </si>
  <si>
    <t>Other health information systems and monitoring and evaluation intervention(s)</t>
  </si>
  <si>
    <t>Traitement</t>
  </si>
  <si>
    <t>Tratamiento</t>
  </si>
  <si>
    <t>Capacity building for health workers, including those at community level</t>
  </si>
  <si>
    <t>Prévention</t>
  </si>
  <si>
    <t>Prevención</t>
  </si>
  <si>
    <t>Retention and scale-up of health workers, including for community health workers</t>
  </si>
  <si>
    <t>Participation de tous les prestataires de soins (prise en charge et prevention de la TB)</t>
  </si>
  <si>
    <t>Incorporar a todos los proveedores de servicios de salud (atención y prevención de la tuberculosis)</t>
  </si>
  <si>
    <t>Other health and community workforce intervention(s)</t>
  </si>
  <si>
    <t>Prise en charge communautaire de la tuberculose</t>
  </si>
  <si>
    <t>Prestación de atención comunitaria para la tuberculosis</t>
  </si>
  <si>
    <t>Supportive policy and programmatic environment</t>
  </si>
  <si>
    <t>Populations clés (prise en charge et prévention de la TB) - prisonniers</t>
  </si>
  <si>
    <t>Poblaciones clave (Atención y prevención de TB): personas privadas de libertad</t>
  </si>
  <si>
    <t>Service organization and facility management</t>
  </si>
  <si>
    <t>Populations clés (prise en charge et prévention de la TB) - autres</t>
  </si>
  <si>
    <t>Poblaciones clave (Atención y prevención de TB): Otros</t>
  </si>
  <si>
    <t>Laboratory systems for disease prevention, control, treatment and disease surveillance</t>
  </si>
  <si>
    <t>Activités conjointes avec d'autres programmes et secteurs (prise en charge et prévention de la TB)</t>
  </si>
  <si>
    <t>Actividades de colaboración con otros programas y sectores (Atención y prevención de TB)</t>
  </si>
  <si>
    <t>Improving service delivery infrastructure</t>
  </si>
  <si>
    <t>Suppression des obstacles liés aux droits humains et au genre qui entravent l'accès aux services de prévention et de prise en charge de la tuberculose</t>
  </si>
  <si>
    <t>Eliminar las barreras relacionadas a los derechos humanos y género para la atención y prevención de TB</t>
  </si>
  <si>
    <t>Provider-initiated feedback mechanisms</t>
  </si>
  <si>
    <t>Autres interventions relatives à la prise en charge et prévention de la TB</t>
  </si>
  <si>
    <t>Otras intervenciones para la atención y prevención de TB</t>
  </si>
  <si>
    <t>Other service delivery intervention(s)</t>
  </si>
  <si>
    <t>Détection et diagnostic des cas: tuberculose multirésistante</t>
  </si>
  <si>
    <t>Detección de casos y diagnóstico: TB-MDR</t>
  </si>
  <si>
    <t>Public financial management strengthening</t>
  </si>
  <si>
    <t>Traitement: tuberculose multirésistante</t>
  </si>
  <si>
    <t>Tratamiento: TB-MDR</t>
  </si>
  <si>
    <t>Routine financial management improvement (non-public financial management)</t>
  </si>
  <si>
    <t>Prévention de la tuberculose multirésistante</t>
  </si>
  <si>
    <t>Prevención de la TB-MDR</t>
  </si>
  <si>
    <t>Other financial management intervention(s)</t>
  </si>
  <si>
    <t>Participation de tous les prestataires de soins (TB-MR)</t>
  </si>
  <si>
    <t>Implicar a todos los proveedores de atención (TB-MDR)</t>
  </si>
  <si>
    <t>National health strategies, alignment with diseasespecific plans, health sector governance and financing</t>
  </si>
  <si>
    <t>Prise en charge communautaire de la TB-MR</t>
  </si>
  <si>
    <t>Prestación de atención comunitaria para TB-MDR</t>
  </si>
  <si>
    <t>Other policy and governance intervention(s)</t>
  </si>
  <si>
    <t>Populations clés (TB-MR) - prisonniers</t>
  </si>
  <si>
    <t>Poblaciones clave (TB-MDR): personas privadas de libertad</t>
  </si>
  <si>
    <t>Community-based monitoring</t>
  </si>
  <si>
    <t>Populations clés (TB-MR) - autres</t>
  </si>
  <si>
    <t>Poblaciones clave (TB-MDR): otros</t>
  </si>
  <si>
    <t>Community-led advocacy</t>
  </si>
  <si>
    <t>Activités conjointes avec d'autres programmes et secteurs (TB-MR)</t>
  </si>
  <si>
    <t>Actividades de colaboración con otros programas y sectores (TB-MDR)</t>
  </si>
  <si>
    <t>Social mobilization, building community linkages, collaboration and coordination</t>
  </si>
  <si>
    <t>Suppression des obstacles liés aux droits humains et au genre qui entravent l'accès au traitement l'accès au traitement de la tuberculose multirésistante</t>
  </si>
  <si>
    <t>Eliminar las barreras relacionadas a los derechos humanos y género para TB-MDR</t>
  </si>
  <si>
    <t>Institutional capacity building, planning and leadership development</t>
  </si>
  <si>
    <t>Autres interventions relatives à la TB-MR</t>
  </si>
  <si>
    <t>Otras intervenciones para TB-MDR</t>
  </si>
  <si>
    <t>Other other community responses and systems intervention(s)</t>
  </si>
  <si>
    <t>Moustiquaires imprégnées d'insecticide de longue durée d'action: campagne de masse</t>
  </si>
  <si>
    <t>Mosquiteros tratados con insecticida de larga duración (MILD) – Campaña a gran escala</t>
  </si>
  <si>
    <t>Moustiquaires imprégnées d'insecticide de longue durée d'action: distribution continue</t>
  </si>
  <si>
    <t>Mosquiteros tratados con insecticida de larga duración (MILD) – Distribución continua</t>
  </si>
  <si>
    <t>Pulvérisation intradomiciliaire à effet rémanent</t>
  </si>
  <si>
    <t>Fumigación de interiores con insecticida de acción residual (FIR)</t>
  </si>
  <si>
    <t>Autres mesures de lutte antivectorielle</t>
  </si>
  <si>
    <t>Otras medidas de control de vectores</t>
  </si>
  <si>
    <t>Surveillance entomologique</t>
  </si>
  <si>
    <t>Seguimiento entomológico</t>
  </si>
  <si>
    <t>IEC/CCC (lutte antivectorielle)</t>
  </si>
  <si>
    <t>IEC/CCC (Control de vectores)</t>
  </si>
  <si>
    <t>Suppression des obstacles liés aux droits humains et au genre entravant l'accès aux programmes de lutte antivectorielle</t>
  </si>
  <si>
    <t>Eliminar los obstáculos relacionados con los derechos humanos y el género en los programas de control de vectores</t>
  </si>
  <si>
    <t>Traitement en milieu hospitalier</t>
  </si>
  <si>
    <t>Tratamiento en centros sanitarios</t>
  </si>
  <si>
    <t>Préparation aux épidémies</t>
  </si>
  <si>
    <t>Preparación ante epidemias</t>
  </si>
  <si>
    <t>Prise en charge inétgrée des cas au niveau communautaire</t>
  </si>
  <si>
    <t>Gestión integrada de casos en la comunidad</t>
  </si>
  <si>
    <t>Dépistage actif des cas et investigation (phase d'élimination)</t>
  </si>
  <si>
    <t>Detección activa de casos e investigación (fase de eliminación)</t>
  </si>
  <si>
    <t>Surveillance de l'efficacité thérapeutique)</t>
  </si>
  <si>
    <t>Vigilancia de la eficacia terapéutica</t>
  </si>
  <si>
    <t>Paludisme grave</t>
  </si>
  <si>
    <t>Malaria grave</t>
  </si>
  <si>
    <t>Prise en charge dans le secteur privé</t>
  </si>
  <si>
    <t>Gestión de casos en el sector privado</t>
  </si>
  <si>
    <t>Assurance Qualité des médicaments et produits de santé</t>
  </si>
  <si>
    <t>Asegurando la calidad de medicamentos y otros productos de salud</t>
  </si>
  <si>
    <t>IEC/CCC (prise en charge)</t>
  </si>
  <si>
    <t>IEC/CCC Gestión de casos</t>
  </si>
  <si>
    <t>Suppression des obstacles liés aux droits humains et au genre qui entravent l'accès aux interventions de prise en charge</t>
  </si>
  <si>
    <t>Eliminar las barreras relacionadas a los derechos humanos y género para la gestión de casos</t>
  </si>
  <si>
    <t>Autres interventions relatives à la prise en charge</t>
  </si>
  <si>
    <t>Otras intervenciones para la gestión de casos</t>
  </si>
  <si>
    <t>Traitement préventif intermittent: femmes enceintes</t>
  </si>
  <si>
    <t>Tratamiento preventivo intermitente – Durante el embarazo</t>
  </si>
  <si>
    <t>Traitement préventif intermittent: nourrissons</t>
  </si>
  <si>
    <t>Tratamiento preventivo intermitente – Durante la infancia</t>
  </si>
  <si>
    <t>Chimioprévention du paludisme saisonnier</t>
  </si>
  <si>
    <t>Quimioprevención estacional de la malaria</t>
  </si>
  <si>
    <t>Administration de médicaments à grande échelle</t>
  </si>
  <si>
    <t>Administración masiva de medicamentos</t>
  </si>
  <si>
    <t>IEC/CCC (interventions de préventions spécifiques)</t>
  </si>
  <si>
    <t>IEC/CCC Intervenciones de prevención específicas</t>
  </si>
  <si>
    <t>Suppression des obstacles liés aux droits humains et au genre qui entravent l'accès aux interventions de préventions spécificiques</t>
  </si>
  <si>
    <t>Eliminar las barreras relacionadas a los derechos humanos y género para las intervenciones específicas de prevención</t>
  </si>
  <si>
    <t>Autres interventions de prévention spécifique</t>
  </si>
  <si>
    <t>Otras intervenciones específicas para la prevención</t>
  </si>
  <si>
    <t>Elaboration et mise en œuvre d'un plan national chiffé relatif à la chaîne d'approvisionnement</t>
  </si>
  <si>
    <t>Plan maestro nacional presupuestado de la cadena de suministros, e implementación</t>
  </si>
  <si>
    <t>Stratégie d'achat</t>
  </si>
  <si>
    <t>Estrategia de adquisiciones</t>
  </si>
  <si>
    <t>Infrastructure de la cha'ine d'approvisionnement et élabortion d'outils</t>
  </si>
  <si>
    <t>Infraestructura de la cadena de suministros y desarrollo de herramientas</t>
  </si>
  <si>
    <t>Processus nationaux de sélection, d'homologation et de suivi de la qualité des produits</t>
  </si>
  <si>
    <t>Selección, registro y monitoreo de la calidad de productos nacionales</t>
  </si>
  <si>
    <t>Autres interventions relatives aux achats et à la chaîne d'approvisionnement</t>
  </si>
  <si>
    <t>Otras intervenciones para la gestión de adquisiciones y cadena de suministros</t>
  </si>
  <si>
    <t>Rapportage des données de routine</t>
  </si>
  <si>
    <t>Presentación de informes rutinarios</t>
  </si>
  <si>
    <t>Qualité du programme et des données</t>
  </si>
  <si>
    <t>Calidad de los programas y de los datos</t>
  </si>
  <si>
    <t>Analyse, revues et transparence</t>
  </si>
  <si>
    <t>Análisis, revisión y transparencia</t>
  </si>
  <si>
    <t>Enquêtes</t>
  </si>
  <si>
    <t>Encuestas</t>
  </si>
  <si>
    <t>Sources de données administratives et financières</t>
  </si>
  <si>
    <t>Fuentes de datos administrativos y financieros</t>
  </si>
  <si>
    <t>Système d'enregistrement de l'état civil</t>
  </si>
  <si>
    <t>Sistema de registro civil</t>
  </si>
  <si>
    <t>Autres interventions relatives aux systèmes d'informations sanitaires et S&amp;E</t>
  </si>
  <si>
    <t>Otras intervenciones para sistemas de información en salud y monitoreo y evaluación</t>
  </si>
  <si>
    <t>Renforcement des capacités des prestataires de santé, y compris au niveau communautaire</t>
  </si>
  <si>
    <t>Desarrollo de capacidad para trabajadores de salud, incluyendo los del nivel comunitario</t>
  </si>
  <si>
    <t>Rétention et renforcement des effectifs du secteur de la santé, y compris des agents de santé communautaires</t>
  </si>
  <si>
    <t>Retención y ampliación del número de trabajadores de salud, incluidos los trabajadores comunitarios</t>
  </si>
  <si>
    <t>Autres interventions relatives aux effectifs du secteur de santé y compris au  niveau communautaire</t>
  </si>
  <si>
    <t>Otras intervenciones para recursos humanos de salud, incluyendo los trabajadores comunitarios</t>
  </si>
  <si>
    <t>Environnement politique et programmatique favorable</t>
  </si>
  <si>
    <t>Entorno político y programático propicio</t>
  </si>
  <si>
    <t>Organisation des services et gestion des établissessments</t>
  </si>
  <si>
    <t>Organización de servicios y gestión de salud</t>
  </si>
  <si>
    <t>Réseaux de laboratoires pour la prévention, le contrôle, la prise en charge et la surveillance des maladies</t>
  </si>
  <si>
    <t>Sistemas de laboratorio para la prevención, el control, el tratamiento y la vigilancia de enfermedades</t>
  </si>
  <si>
    <t>Amélioration de l'infrastructure de prestation de services</t>
  </si>
  <si>
    <t>Mejorar la infraestructura de la prestación de servicios</t>
  </si>
  <si>
    <t>Dispositifs de retour d'information à l'initiative des prestataires</t>
  </si>
  <si>
    <t>Mecanismos de retroalimentación iniciados por los prestadores de servicios</t>
  </si>
  <si>
    <t>Autres interventions relatives à la prestation de services</t>
  </si>
  <si>
    <t>Otras intervenciones para la prestación de servicios</t>
  </si>
  <si>
    <t>Renforcement de la gestion des finances publiques</t>
  </si>
  <si>
    <t>Fortalecimiento de la gestión financiera pública</t>
  </si>
  <si>
    <t>Amélioration de la gestion des finances courantes (hors dépenses publiques)</t>
  </si>
  <si>
    <t>Mejora de la gestión financiera rutinaria (no pública)</t>
  </si>
  <si>
    <t>Autres interventions relatives à la gestion financier</t>
  </si>
  <si>
    <t>Otras intervenciones para sistemas de gestión financiera</t>
  </si>
  <si>
    <t>Stratégies sanitaires nationales, alignement avec les plans maladie spécifiques, gouvernance du secteur de la santé et financement</t>
  </si>
  <si>
    <t>Estrategias nacionales en salud, alineamiento con planes específicos de enfermedades, gobernanza y financiamiento en el ector salud</t>
  </si>
  <si>
    <t>Autres interventions relatives à la politique et à la gouvernance</t>
  </si>
  <si>
    <t>Otras intervenciones para política y gobernanza</t>
  </si>
  <si>
    <t>Suivi au niveau communautaire</t>
  </si>
  <si>
    <t>Monitoreo a nivel comunitario</t>
  </si>
  <si>
    <t>Plaidoyer communautaire</t>
  </si>
  <si>
    <t>Abogacía comunitaria</t>
  </si>
  <si>
    <t>Mobilisation sociale, renforcement des liens communautaires, de la collaboration et de la coordination</t>
  </si>
  <si>
    <t>Movilización social, establecimiento de vínculos comunitarios, colaboración y coordinación</t>
  </si>
  <si>
    <t>Renforcement des capacités institutionnelles, de planification et de direction</t>
  </si>
  <si>
    <t>Desarrollo de capacidades institucionales, planificación y liderazgo</t>
  </si>
  <si>
    <t>Autres interventions relatives aux réponses et systèmes communautaires</t>
  </si>
  <si>
    <t>Otras intervenciones para respuestas y sistemas comunitarios</t>
  </si>
  <si>
    <t>Políticas, planificación, coordinación y gestión de programas nacionales de control de enfermedades</t>
  </si>
  <si>
    <t>Name</t>
  </si>
  <si>
    <t>Record ID</t>
  </si>
  <si>
    <t>Name - Eng</t>
  </si>
  <si>
    <t>Name - FR</t>
  </si>
  <si>
    <t>Name - SP</t>
  </si>
  <si>
    <t>Country (Name)</t>
  </si>
  <si>
    <t>Group of Countries (Name)</t>
  </si>
  <si>
    <t>Funding Request Name</t>
  </si>
  <si>
    <t>Component Name</t>
  </si>
  <si>
    <t>Funding Request Currency</t>
  </si>
  <si>
    <t>[Record ID]</t>
  </si>
  <si>
    <t>[Name]</t>
  </si>
  <si>
    <t>[Name - FR]</t>
  </si>
  <si>
    <t>[Name - ES]</t>
  </si>
  <si>
    <t>Module Name</t>
  </si>
  <si>
    <t>[Module (Name)]</t>
  </si>
  <si>
    <t>Module (Name)</t>
  </si>
  <si>
    <t>[Name ID]</t>
  </si>
  <si>
    <t>Name ID</t>
  </si>
  <si>
    <t>Name - ES</t>
  </si>
  <si>
    <t>Allocation Cycle</t>
  </si>
  <si>
    <t>Group of Countries</t>
  </si>
  <si>
    <t>Country or Group of Countries</t>
  </si>
  <si>
    <t>Amount Requested (USD)</t>
  </si>
  <si>
    <t>Amount Requested (Allocation Currency)</t>
  </si>
  <si>
    <t>Brief Rationale (Translated)</t>
  </si>
  <si>
    <t>Parent Paar Record ID</t>
  </si>
  <si>
    <t xml:space="preserve"> Module Name</t>
  </si>
  <si>
    <t>Column1</t>
  </si>
  <si>
    <t>TRP Notes</t>
  </si>
  <si>
    <t>Brief Rationale</t>
  </si>
  <si>
    <t>records to upload</t>
  </si>
  <si>
    <t>[External ID]</t>
  </si>
  <si>
    <t>External ID</t>
  </si>
  <si>
    <t>PAAR Line external id</t>
  </si>
  <si>
    <t>External Id</t>
  </si>
  <si>
    <t>Intervention id</t>
  </si>
  <si>
    <t>external ID</t>
  </si>
  <si>
    <t>intervention id</t>
  </si>
  <si>
    <t>Module Id</t>
  </si>
  <si>
    <t>High</t>
  </si>
  <si>
    <t>Medium</t>
  </si>
  <si>
    <t>Low</t>
  </si>
  <si>
    <t>Moyen</t>
  </si>
  <si>
    <t>Faible</t>
  </si>
  <si>
    <t>Alto</t>
  </si>
  <si>
    <t>Bajo</t>
  </si>
  <si>
    <t>Medio</t>
  </si>
  <si>
    <t>country name</t>
  </si>
  <si>
    <t>group country name</t>
  </si>
  <si>
    <t>allocation name</t>
  </si>
  <si>
    <t>TRP Comment</t>
  </si>
  <si>
    <t>Pays ou groupe de pays</t>
  </si>
  <si>
    <t>País o grupo de países</t>
  </si>
  <si>
    <t>Niveau de priorité PRT</t>
  </si>
  <si>
    <t>Nivel de prioridad PRT</t>
  </si>
  <si>
    <t>TRP amount approved (allocation currency)</t>
  </si>
  <si>
    <t>Montant approuvé par PRT (devise d’allocation)</t>
  </si>
  <si>
    <t>Cantidad aprobada por PRT (divisa de alocación)</t>
  </si>
  <si>
    <t>TRP amount approved (USD)</t>
  </si>
  <si>
    <t>Montant approuvé par PRT (US$)</t>
  </si>
  <si>
    <t>Cantidad aprobada por PRT (US$)</t>
  </si>
  <si>
    <t>Notes PRT</t>
  </si>
  <si>
    <t>Notas PRT</t>
  </si>
  <si>
    <t>Brief Rationale (translated)</t>
  </si>
  <si>
    <t>Brève justification (traduite)</t>
  </si>
  <si>
    <t>Breve justificación (traducida)</t>
  </si>
  <si>
    <t>Intervention Reference Id (Name)</t>
  </si>
  <si>
    <t>Module Reference Id (Name)</t>
  </si>
  <si>
    <t>PAAR Intervention Name</t>
  </si>
  <si>
    <t>Requested Amount</t>
  </si>
  <si>
    <t>Status</t>
  </si>
  <si>
    <t>Active</t>
  </si>
  <si>
    <t>RRSH</t>
  </si>
  <si>
    <t>[Module-Coverage-Intervention Reference (Name)]</t>
  </si>
  <si>
    <t>Module-Coverage-Intervention Reference (Name)</t>
  </si>
  <si>
    <t>[EUR &gt; USD]</t>
  </si>
  <si>
    <t>EUR &gt; USD</t>
  </si>
  <si>
    <t>Currency Ratio</t>
  </si>
  <si>
    <t>Elevé</t>
  </si>
  <si>
    <t>Applicant Priority Rating(re-translated)</t>
  </si>
  <si>
    <t>TRP priority rating(retranslated)</t>
  </si>
  <si>
    <t>TRP Approved</t>
  </si>
  <si>
    <t>94ba0d93-3574-4c2a-9e5c-27b0aa380139</t>
  </si>
  <si>
    <t>Row number</t>
  </si>
  <si>
    <t>Total Above Allocation Request (Allocation Currency)</t>
  </si>
  <si>
    <t>conditional formating</t>
  </si>
  <si>
    <t>unused formulas to update</t>
  </si>
  <si>
    <t>Module name</t>
  </si>
  <si>
    <t>intervention start</t>
  </si>
  <si>
    <t>intervention end</t>
  </si>
  <si>
    <t>[Component (Name)]</t>
  </si>
  <si>
    <t>Component (Name)</t>
  </si>
  <si>
    <t>[Soft Delete]</t>
  </si>
  <si>
    <t>Soft Delete</t>
  </si>
  <si>
    <t>Montant total de la demande de financement hiérarchisée au-delà de la somme allouée (devise de demande)</t>
  </si>
  <si>
    <t>Total de la solicitud de fondos por encima del Monto asignado PAAR (divisa de solicitud)</t>
  </si>
  <si>
    <t>Not Recommended</t>
  </si>
  <si>
    <t>TRP Priority</t>
  </si>
  <si>
    <t>Non recommandé</t>
  </si>
  <si>
    <t>No recomendado</t>
  </si>
  <si>
    <t>[Record Type (Name)]</t>
  </si>
  <si>
    <t>Record Type (Name)</t>
  </si>
  <si>
    <t xml:space="preserve"> </t>
  </si>
  <si>
    <t xml:space="preserve">   </t>
  </si>
  <si>
    <t>TRP Review Outcome</t>
  </si>
  <si>
    <t>Profile (Name)</t>
  </si>
  <si>
    <t>Instructions</t>
  </si>
  <si>
    <t>Instructions for applicants
Applicants are first requested to provide contextual information about the Prioritized Above Allocation Request in the field “Contextual Information” at the top of the PAAR tab.  This field should include information about why the selected modules were identified and prioritized for additional funding.  
The full list of PAAR interventions should be entered in the table “Prioritized Above Allocation Request (PAAR)”.  Applicants should enter data into columns A, B, D, F and H, starting from the “Applicant Priority Rating” and ending with the “Brief Rationale”. The content for the three first columns is selected from pick-up lists. Ensure that the correct priority rating, module and intervention are selected for each individual line. The column “Amount Requested (USD)” is automatically completed once the value of the prior column is entered.
Please note: The fields “Brief Rationale (Translated)” and the last three green columns are not to be filled in by the applicants.
Please ensure that all applicant fields have been entered in the “Prioritized Above Allocation Request (PAAR)” table. Once the contextual information and columns A-F are completed, please save the Excel file and include it as part of documents submitted with the Funding Request.</t>
  </si>
  <si>
    <t>Instructions pour les candidats
Sélectionnez la langue avec laquelle vous allez travailler avant de commencer le remplissage de ce format.
Les candidats sont d’abord invités à fournir des informations contextuelles sur la demande hiérarchisée de financement au-delà de la somme allouée (PAAR) dans le champ «Information contextuelle» en haut de l’onglet PAAR. Ce champ doit inclure des informations sur les raisons pour lesquelles les modules sélectionnés ont été identifiés et classés par ordre de priorité pour un financement supplémentaire.
La liste complète des interventions PAAR doit être inscrite dans le tableau «demande hiérarchisée de financement au-delà de la somme allouée (PAAR)». Les candidats doivent saisir les données dans les colonnes A, B, D, F et H, en commençant par «la cote de priorité» et en finissant par «la brève justification». Le contenu des trois premières colonnes est sélectionné dans les listes de contrôle. Assurez-vous que le classement de priorité, le module et l'intervention corrects sont sélectionnés pour chaque ligne. La colonne «Montant demandé (USD)» est automatiquement remplie une fois la valeur de la colonne précédente saisie.
Remarque: les champs «brève justification (traduite)» et les trois dernières colonnes vertes ne doivent pas être remplis par les candidats.
Assurez-vous que tous les champs du demandeur ont été entrés dans le tableau «demande hiérarchisée de financement au-delà de la somme allouée (PAAR)». Une fois les informations contextuelles et les colonnes A à F complétées, sauvegardez le fichier Excel et intégrez-le dans les documents joints à la demande de financement.</t>
  </si>
  <si>
    <t>Instrucciones para solicitantes
Seleccione el lenguage con el que se va a trabajar antes de comenzar el llenado de este formato.
Inicialmente se requiere que los solicitantes  proporcionen información contextual sobre la solicitud priorizada de monto por encima de la asignación (PAAR por sus siglas en inglés) en el campo "Información contextual" en la parte superior de la pestaña PAAR. Este campo debe incluir información sobre por qué los módulos seleccionados fueron identificados y priorizados para financiamiento adicional.
La lista completa de intervenciones PAAR debe ingresarse en la tabla de " solicitud priorizada de monto por encima de la asignación (PAAR)". Los solicitantes deben ingresar los datos en las columnas A, B, D, F y H, comenzando por la "Nivel de prioridad (para el Solicitante)" y terminando con la "Breve justificación". El contenido de las tres primeras columnas se selecciona de las listas de pre-selección del formato. Asegúrese de seleccionar la clasificación de prioridad, el módulo y la intervención correctos para cada línea individual. La columna "Monto solicitado (USD)" se completa automáticamente una vez que se ingresa el valor de la columna anterior.
Tenga en cuenta que los solicitantes NO deben completar los campos "Breve justificación (traducida)" y las últimas tres columnas verdes.
Asegúrese de haber ingresado todos los campos del solicitante en la tabla de " solicitud priorizada de monto por encima de la asignación (PAAR)". Una vez que la información contextual y las columnas A-F estén completas, guarde el archivo Excel e inclúyalo como parte de los documentos presentados con la Solicitud de financiamiento.</t>
  </si>
  <si>
    <t>Indique, para los módulos VIH, la población objetivo relevante.</t>
  </si>
  <si>
    <t>Brief Rationale, including expected outcomes and impact (explain how the request builds on the allocation). 
Indicate the relevant population for HIV modules.</t>
  </si>
  <si>
    <t xml:space="preserve">Une courte explication, comprenant les résultats et l’impact attendus (montrer en quoi la requête se base sur l’allocation).
Pour les modules VIH, indiquer la population pertinente. </t>
  </si>
  <si>
    <t>Breve justificación, incluidos resultados e impacto previstos (explique cómo se basa la solicitud en la asignación)
Indique, para los módulos VIH, la población objetivo relevante.</t>
  </si>
  <si>
    <t>Import PAAR</t>
  </si>
  <si>
    <t>Version Number</t>
  </si>
  <si>
    <t>Date</t>
  </si>
  <si>
    <t>Incidents</t>
  </si>
  <si>
    <t>Description</t>
  </si>
  <si>
    <t>US-3982</t>
  </si>
  <si>
    <t>Enabled Instructions sheet and provided translations in English, French, Spanish languages</t>
  </si>
  <si>
    <t>INC123523</t>
  </si>
  <si>
    <t>Blocking the import when 'TRP Review Outcome' is in 'Grant Making' and Profile is 'Country Team'</t>
  </si>
  <si>
    <t>INC124066</t>
  </si>
  <si>
    <t>Formula modification in PAAR sheet at F117 location</t>
  </si>
  <si>
    <t>Version 1.3</t>
  </si>
  <si>
    <t>Modified Formula at  'PaarLineToUpsert' Sheet X1 cell.
Existing : =COUNTA(PAAR!D29:D213)-SUMPRODUCT(COUNTIF(PAAR!D29:D213,"--select--"))
Modified: =COUNTA(PAAR!$B$30:$B$116)</t>
  </si>
  <si>
    <t>INC124942</t>
  </si>
  <si>
    <t>PAAR Sheet, F29:F116, G29:G116, L29:L116 formatted cells to enter only whole numbers</t>
  </si>
  <si>
    <t>INC126081</t>
  </si>
  <si>
    <t>Adjusted Column widths and provided access by enabling Format Cells and Format Rows options.</t>
  </si>
  <si>
    <t xml:space="preserve">     </t>
  </si>
  <si>
    <t>AIM_Funding_Request__c.AIM_Funding_Request_Currency__c</t>
  </si>
  <si>
    <t>CHF</t>
  </si>
  <si>
    <t>AFN</t>
  </si>
  <si>
    <t>AMD</t>
  </si>
  <si>
    <t>AUD</t>
  </si>
  <si>
    <t>BAM</t>
  </si>
  <si>
    <t>BDT</t>
  </si>
  <si>
    <t>BGN</t>
  </si>
  <si>
    <t>BTN</t>
  </si>
  <si>
    <t>CNY</t>
  </si>
  <si>
    <t>COP</t>
  </si>
  <si>
    <t>DOP</t>
  </si>
  <si>
    <t>GBP</t>
  </si>
  <si>
    <t>GEL</t>
  </si>
  <si>
    <t>GHS</t>
  </si>
  <si>
    <t>GNF</t>
  </si>
  <si>
    <t>GTQ</t>
  </si>
  <si>
    <t>IDR</t>
  </si>
  <si>
    <t>ILS</t>
  </si>
  <si>
    <t>INR</t>
  </si>
  <si>
    <t>JMD</t>
  </si>
  <si>
    <t>JOD</t>
  </si>
  <si>
    <t>JPY</t>
  </si>
  <si>
    <t>KES</t>
  </si>
  <si>
    <t>KZT</t>
  </si>
  <si>
    <t>MAD</t>
  </si>
  <si>
    <t>MGA</t>
  </si>
  <si>
    <t>MKD</t>
  </si>
  <si>
    <t>MUR</t>
  </si>
  <si>
    <t>NAD</t>
  </si>
  <si>
    <t>NGN</t>
  </si>
  <si>
    <t>NZD</t>
  </si>
  <si>
    <t>PGK</t>
  </si>
  <si>
    <t>PHP</t>
  </si>
  <si>
    <t>PYG</t>
  </si>
  <si>
    <t>RSD</t>
  </si>
  <si>
    <t>RUB</t>
  </si>
  <si>
    <t>SLL</t>
  </si>
  <si>
    <t>SRD</t>
  </si>
  <si>
    <t>SZL</t>
  </si>
  <si>
    <t>THB</t>
  </si>
  <si>
    <t>TND</t>
  </si>
  <si>
    <t>TZS</t>
  </si>
  <si>
    <t>UAH</t>
  </si>
  <si>
    <t>XAF</t>
  </si>
  <si>
    <t>XOF</t>
  </si>
  <si>
    <t>YER</t>
  </si>
  <si>
    <t>ZAR</t>
  </si>
  <si>
    <t>CAD</t>
  </si>
  <si>
    <t>SEK</t>
  </si>
  <si>
    <t>NOK</t>
  </si>
  <si>
    <t>DKK</t>
  </si>
  <si>
    <t>ISK</t>
  </si>
  <si>
    <t>EGP</t>
  </si>
  <si>
    <t>AED</t>
  </si>
  <si>
    <t>ALL</t>
  </si>
  <si>
    <t>AOA</t>
  </si>
  <si>
    <t>ARS</t>
  </si>
  <si>
    <t>AWG</t>
  </si>
  <si>
    <t>AZN</t>
  </si>
  <si>
    <t>BBD</t>
  </si>
  <si>
    <t>BHD</t>
  </si>
  <si>
    <t>BIF</t>
  </si>
  <si>
    <t>BND</t>
  </si>
  <si>
    <t>BOB</t>
  </si>
  <si>
    <t>BRL</t>
  </si>
  <si>
    <t>BSD</t>
  </si>
  <si>
    <t>BWP</t>
  </si>
  <si>
    <t>BZD</t>
  </si>
  <si>
    <t>CDF</t>
  </si>
  <si>
    <t>CLP</t>
  </si>
  <si>
    <t>CRC</t>
  </si>
  <si>
    <t>CUC</t>
  </si>
  <si>
    <t>CVE</t>
  </si>
  <si>
    <t>CZK</t>
  </si>
  <si>
    <t>DJF</t>
  </si>
  <si>
    <t>DZD</t>
  </si>
  <si>
    <t>EEK</t>
  </si>
  <si>
    <t>ERN</t>
  </si>
  <si>
    <t>ETB</t>
  </si>
  <si>
    <t>FJD</t>
  </si>
  <si>
    <t>FKP</t>
  </si>
  <si>
    <t>GIP</t>
  </si>
  <si>
    <t>GMD</t>
  </si>
  <si>
    <t>GYD</t>
  </si>
  <si>
    <t>HKD</t>
  </si>
  <si>
    <t>HNL</t>
  </si>
  <si>
    <t>HRK</t>
  </si>
  <si>
    <t>HTG</t>
  </si>
  <si>
    <t>HUF</t>
  </si>
  <si>
    <t>IQD</t>
  </si>
  <si>
    <t>IRR</t>
  </si>
  <si>
    <t>KGS</t>
  </si>
  <si>
    <t>KHR</t>
  </si>
  <si>
    <t>KMF</t>
  </si>
  <si>
    <t>KPW</t>
  </si>
  <si>
    <t>KRW</t>
  </si>
  <si>
    <t>KWD</t>
  </si>
  <si>
    <t>KYD</t>
  </si>
  <si>
    <t>LAK</t>
  </si>
  <si>
    <t>LBP</t>
  </si>
  <si>
    <t>LKR</t>
  </si>
  <si>
    <t>LRD</t>
  </si>
  <si>
    <t>LSL</t>
  </si>
  <si>
    <t>LTL</t>
  </si>
  <si>
    <t>LVL</t>
  </si>
  <si>
    <t>LYD</t>
  </si>
  <si>
    <t>MDL</t>
  </si>
  <si>
    <t>MMK</t>
  </si>
  <si>
    <t>MNT</t>
  </si>
  <si>
    <t>MOP</t>
  </si>
  <si>
    <t>MVR</t>
  </si>
  <si>
    <t>MWK</t>
  </si>
  <si>
    <t>MXN</t>
  </si>
  <si>
    <t>MYR</t>
  </si>
  <si>
    <t>NIO</t>
  </si>
  <si>
    <t>NPR</t>
  </si>
  <si>
    <t>OMR</t>
  </si>
  <si>
    <t>PAB</t>
  </si>
  <si>
    <t>PEN</t>
  </si>
  <si>
    <t>PKR</t>
  </si>
  <si>
    <t>PLN</t>
  </si>
  <si>
    <t>QAR</t>
  </si>
  <si>
    <t>RON</t>
  </si>
  <si>
    <t>RWF</t>
  </si>
  <si>
    <t>SAR</t>
  </si>
  <si>
    <t>SBD</t>
  </si>
  <si>
    <t>SCR</t>
  </si>
  <si>
    <t>SDG</t>
  </si>
  <si>
    <t>SGD</t>
  </si>
  <si>
    <t>SHP</t>
  </si>
  <si>
    <t>SKK</t>
  </si>
  <si>
    <t>SOS</t>
  </si>
  <si>
    <t>SYP</t>
  </si>
  <si>
    <t>TJS</t>
  </si>
  <si>
    <t>TOP</t>
  </si>
  <si>
    <t>TRY</t>
  </si>
  <si>
    <t>TTD</t>
  </si>
  <si>
    <t>TWD</t>
  </si>
  <si>
    <t>UGX</t>
  </si>
  <si>
    <t>UYU</t>
  </si>
  <si>
    <t>UZS</t>
  </si>
  <si>
    <t>VND</t>
  </si>
  <si>
    <t>VUV</t>
  </si>
  <si>
    <t>WST</t>
  </si>
  <si>
    <t>XCD</t>
  </si>
  <si>
    <t>XPF</t>
  </si>
  <si>
    <t>MZN</t>
  </si>
  <si>
    <t>TMT</t>
  </si>
  <si>
    <t>ZMW</t>
  </si>
  <si>
    <t>SSP</t>
  </si>
  <si>
    <t>AIM_Funding_Request__c.AIM_TRP_Review_Outcome__c</t>
  </si>
  <si>
    <t>Grant Making</t>
  </si>
  <si>
    <t>Iteration</t>
  </si>
  <si>
    <t>Revised review approach</t>
  </si>
  <si>
    <t>L1FR_PAAR_UQD_Intervention__c.L1FR_TRP_Priority__c</t>
  </si>
  <si>
    <t>L1FR_PAAR_UQD_Intervention__c.L1FR_Applicant_Priority_Rating__c</t>
  </si>
  <si>
    <t>L1FR_PAAR_UQD_Intervention__c.L1FR_Status__c</t>
  </si>
  <si>
    <t>Inactive</t>
  </si>
  <si>
    <t>Expired</t>
  </si>
  <si>
    <t>Not Approved</t>
  </si>
  <si>
    <t>PickListValue</t>
  </si>
  <si>
    <t>PickListKey</t>
  </si>
  <si>
    <t>BYN</t>
  </si>
  <si>
    <t>MRU</t>
  </si>
  <si>
    <t>STN</t>
  </si>
  <si>
    <t>VES</t>
  </si>
  <si>
    <t>ANG</t>
  </si>
  <si>
    <t>BMD</t>
  </si>
  <si>
    <t>CUP</t>
  </si>
  <si>
    <t>a443p000000g7eXAAQ</t>
  </si>
  <si>
    <t>El Salvador</t>
  </si>
  <si>
    <t>FR979-SLV-H</t>
  </si>
  <si>
    <t>a3p1R0000018qtDQAQ</t>
  </si>
  <si>
    <t>a1A360000013M3WEAU</t>
  </si>
  <si>
    <t>Country Team</t>
  </si>
  <si>
    <t>MCI-00648</t>
  </si>
  <si>
    <t>a13360000026QHDAA2</t>
  </si>
  <si>
    <t>PMTCT</t>
  </si>
  <si>
    <t>MCI-00649</t>
  </si>
  <si>
    <t>PTME</t>
  </si>
  <si>
    <t>Differentiated HIV Testing Services</t>
  </si>
  <si>
    <t>MCI-00650</t>
  </si>
  <si>
    <t>Services de dépistage différencié du VIH</t>
  </si>
  <si>
    <t>Servicios diferenciados de diagnóstico del VIH</t>
  </si>
  <si>
    <t>MCI-00651</t>
  </si>
  <si>
    <t>Reducing human rights-related barriers to HIV/TB services</t>
  </si>
  <si>
    <t>MCI-00652</t>
  </si>
  <si>
    <t>Réduction des obstacles liés aux droits humains qui entravent l’accès aux services de lutte contre le VIH/la tuberculose</t>
  </si>
  <si>
    <t>Reducción de las barreras relacionadas con los derechos humanos para acceder a los servicios del VIH y la tuberculosis</t>
  </si>
  <si>
    <t>MCI-00656</t>
  </si>
  <si>
    <t>Tuberculose/VIH</t>
  </si>
  <si>
    <t>MCI-00660</t>
  </si>
  <si>
    <t>RSSH: Health products management systems</t>
  </si>
  <si>
    <t>MCI-00661</t>
  </si>
  <si>
    <t>SRPS: Systèmes de gestion des produits de santé</t>
  </si>
  <si>
    <t>SSRS: sistemas de gestión de productos para la salud</t>
  </si>
  <si>
    <t>MCI-00664</t>
  </si>
  <si>
    <t>SRPS : Fourniture de service intégré et amélioration de la qualité</t>
  </si>
  <si>
    <t>SSRS: mejora de la calidad y la prestación de servicios integrados</t>
  </si>
  <si>
    <t>MCI-00665</t>
  </si>
  <si>
    <t>SRPS : Systèmes de gestion financière</t>
  </si>
  <si>
    <t>SSRS: Sistemas de gestión financiera</t>
  </si>
  <si>
    <t>RSSH: Health sector governance and planning</t>
  </si>
  <si>
    <t>MCI-00666</t>
  </si>
  <si>
    <t>SRPS : Gouvernance et planification du secteur de la santé</t>
  </si>
  <si>
    <t>SSRS: gobernanza y planificación del sector de la salud</t>
  </si>
  <si>
    <t>RSSH: Health management information systems and M&amp;E</t>
  </si>
  <si>
    <t>MCI-00662</t>
  </si>
  <si>
    <t>SRPS : Système de gestion de l’information sanitaire et suivi et évaluation</t>
  </si>
  <si>
    <t>SSRS: Sistemas de información de gestión de salud y M&amp;E (Monitoria y Evaluación)</t>
  </si>
  <si>
    <t>RSSH: Community systems strengthening</t>
  </si>
  <si>
    <t>MCI-00667</t>
  </si>
  <si>
    <t>SRPS : Renforcement des systèmes communautaires</t>
  </si>
  <si>
    <t>SSRS: fortalecimiento de los sistemas comunitarios</t>
  </si>
  <si>
    <t>RSSH: Laboratory systems</t>
  </si>
  <si>
    <t>MCI-00668</t>
  </si>
  <si>
    <t>SRPS : Systèmes de laboratoire</t>
  </si>
  <si>
    <t>SSRS: sistemas de laboratorio</t>
  </si>
  <si>
    <t>Payment for results</t>
  </si>
  <si>
    <t>MCI-00669</t>
  </si>
  <si>
    <t>Financement basé sur les résultats</t>
  </si>
  <si>
    <t>Financiación basada en los resultados</t>
  </si>
  <si>
    <t>MCI-00663</t>
  </si>
  <si>
    <t>SRPS : Ressources humaines pour la santé, y compris agents de santé communautaires</t>
  </si>
  <si>
    <t>SSRS: recursos humanos para la salud  incluidos los trabajadores de la salud comunitarios</t>
  </si>
  <si>
    <t>COVID-19</t>
  </si>
  <si>
    <t>MCI-01236</t>
  </si>
  <si>
    <t>Condom and lubricant programing</t>
  </si>
  <si>
    <t>MCI-00670</t>
  </si>
  <si>
    <t>a1O1R000006c5MZUAY</t>
  </si>
  <si>
    <t>Programmation relative aux préservatifs et aux lubrifiants</t>
  </si>
  <si>
    <t>Programas de preservativos y lubricantes</t>
  </si>
  <si>
    <t>FunOpp_15:ActAre_444</t>
  </si>
  <si>
    <t>Pre-exposure prophylaxis</t>
  </si>
  <si>
    <t>MCI-00671</t>
  </si>
  <si>
    <t>Prophylaxie préexposition</t>
  </si>
  <si>
    <t>PrEP</t>
  </si>
  <si>
    <t>FunOpp_15:ActAre_441</t>
  </si>
  <si>
    <t>Behavior change interventions</t>
  </si>
  <si>
    <t>MCI-00672</t>
  </si>
  <si>
    <t>Interventions pour le changement de comportement</t>
  </si>
  <si>
    <t>Intervenciones para cambio de comportamiento</t>
  </si>
  <si>
    <t>FunOpp_15:ActAre_445</t>
  </si>
  <si>
    <t>Community empowerment</t>
  </si>
  <si>
    <t>MCI-00673</t>
  </si>
  <si>
    <t>Autonomisation des communautés</t>
  </si>
  <si>
    <t>Empoderamiento comunitario</t>
  </si>
  <si>
    <t>FunOpp_15:ActAre_453</t>
  </si>
  <si>
    <t>Sexual and reproductive health services, including STIs</t>
  </si>
  <si>
    <t>MCI-00674</t>
  </si>
  <si>
    <t>Services de santé sexuelle et reproductive, y compris les IST</t>
  </si>
  <si>
    <t>Servicios de salud sexual y reproductiva, incluyendo las ITS</t>
  </si>
  <si>
    <t>FunOpp_15:ActAre_446</t>
  </si>
  <si>
    <t>Harm reduction interventions for drug use</t>
  </si>
  <si>
    <t>MCI-00675</t>
  </si>
  <si>
    <t>Interventions de réduction des risques liées à la consommation de drogues</t>
  </si>
  <si>
    <t>Intervenciones de reducción de daño por consumo de drogas</t>
  </si>
  <si>
    <t>FunOpp_15:ActAre_457</t>
  </si>
  <si>
    <t>Needle and syringe programs</t>
  </si>
  <si>
    <t>MCI-00679</t>
  </si>
  <si>
    <t>Programmes d’échange d’aiguilles et de seringues</t>
  </si>
  <si>
    <t>Programas de agujas y jeringuillas</t>
  </si>
  <si>
    <t>FunOpp_15:ActAre_461</t>
  </si>
  <si>
    <t>Opioid substitution therapy and other medically assisted drug dependence treatment</t>
  </si>
  <si>
    <t>MCI-00680</t>
  </si>
  <si>
    <t>Traitement de substitution aux opiacés et autres traitements médicalement assistés contre la toxicomanie</t>
  </si>
  <si>
    <t>Tratamiento de sustitución de opiáceos y otros tratamientos de la drogodependencia que requieren atención médica</t>
  </si>
  <si>
    <t>FunOpp_15:ActAre_462</t>
  </si>
  <si>
    <t>MCI-00681</t>
  </si>
  <si>
    <t>Prévention et prise en charge des overdoses</t>
  </si>
  <si>
    <t>FunOpp_15:ActAre_463</t>
  </si>
  <si>
    <t>Addressing stigma, discrimination and violence</t>
  </si>
  <si>
    <t>MCI-00676</t>
  </si>
  <si>
    <t>Lutte contre la stigmatisation, la discrimination et la violence</t>
  </si>
  <si>
    <t>Abordaje del estigma, la discriminación y la violencia</t>
  </si>
  <si>
    <t>FunOpp_15:ActAre_452</t>
  </si>
  <si>
    <t>Interventions for young key populations</t>
  </si>
  <si>
    <t>MCI-00677</t>
  </si>
  <si>
    <t>Interventions en faveur des jeunes populations clés</t>
  </si>
  <si>
    <t>Intervenciones para poblaciones jóvenes clave</t>
  </si>
  <si>
    <t>FunOpp_15:ActAre_458</t>
  </si>
  <si>
    <t>Comprehensive sexuality education</t>
  </si>
  <si>
    <t>MCI-00682</t>
  </si>
  <si>
    <t>Éducation complète  à la sexualité</t>
  </si>
  <si>
    <t>Educación sexual integral</t>
  </si>
  <si>
    <t>FunOpp_15:ActAre_442</t>
  </si>
  <si>
    <t>Gender-based violence prevention and post violence care</t>
  </si>
  <si>
    <t>MCI-00683</t>
  </si>
  <si>
    <t>Prévention de la violence fondée sur le genre et soins apportés aux rescapées des violences</t>
  </si>
  <si>
    <t>Prevención de la violencia de género y atención posterior a un episodio de violencia</t>
  </si>
  <si>
    <t>FunOpp_15:ActAre_456</t>
  </si>
  <si>
    <t>Social protection interventions</t>
  </si>
  <si>
    <t>MCI-00684</t>
  </si>
  <si>
    <t>Mesures de protection sociale</t>
  </si>
  <si>
    <t>Intervenciones de protección social</t>
  </si>
  <si>
    <t>FunOpp_15:ActAre_459</t>
  </si>
  <si>
    <t>Integration into national multi-sectoral responses of AGYW programs</t>
  </si>
  <si>
    <t>MCI-00685</t>
  </si>
  <si>
    <t>Intégration des programmes à destination des adolescentes et des jeunes femmes dans les interventions multisectorielles nationales</t>
  </si>
  <si>
    <t>Integración de los programas para niñas adolescentes y mujeres jóvenes en las respuestas nacionales multisectoriales</t>
  </si>
  <si>
    <t>FunOpp_15:ActAre_443</t>
  </si>
  <si>
    <t>Voluntary Medical Male Circumcision</t>
  </si>
  <si>
    <t>MCI-00686</t>
  </si>
  <si>
    <t>Circoncision masculine médicale volontaire</t>
  </si>
  <si>
    <t>Circuncisión médica masculina voluntaria</t>
  </si>
  <si>
    <t>FunOpp_15:ActAre_460</t>
  </si>
  <si>
    <t>National condom program management and stewardship</t>
  </si>
  <si>
    <t>MCI-00687</t>
  </si>
  <si>
    <t>Programmation et gestion du préservatif au niveau national</t>
  </si>
  <si>
    <t>Gestión de programas nacionales para preservativos</t>
  </si>
  <si>
    <t>FunOpp_15:ActAre_454</t>
  </si>
  <si>
    <t>Linkages between HIV programs and RMNCAH</t>
  </si>
  <si>
    <t>MCI-00688</t>
  </si>
  <si>
    <t>Liens entre les programmes de lutte contre le VIH, et la santé reproductive maternelle, du nouveau-né, de l'enfant et de l'adolescent</t>
  </si>
  <si>
    <t>Integración de los programas de VIH y la salud reproductiva, materna, adolescente, infantil y neonatal</t>
  </si>
  <si>
    <t>FunOpp_15:ActAre_455</t>
  </si>
  <si>
    <t>Prevention and management of co-infections and co-morbidities (Prevention)</t>
  </si>
  <si>
    <t>MCI-00678</t>
  </si>
  <si>
    <t>Prévention et prise en charge des co-infections et des co-morbidités (Prévention)</t>
  </si>
  <si>
    <t>Prevención y manejo de coinfecciones y comorbilidades (Prevención)</t>
  </si>
  <si>
    <t>FunOpp_15:ActAre_464</t>
  </si>
  <si>
    <t>MCI-00689</t>
  </si>
  <si>
    <t>a1O1R000006c5MaUAI</t>
  </si>
  <si>
    <t>Volet 1 : Prévention primaire de l’infection au VIH chez les femmes en âge de procréer</t>
  </si>
  <si>
    <t>Vertiente 1: Prevención primaria de la infección por el VIH en mujeres en edad fecunda</t>
  </si>
  <si>
    <t>FunOpp_15:ActAre_73</t>
  </si>
  <si>
    <t>MCI-00690</t>
  </si>
  <si>
    <t>Volet 2 : Prévention des grossesses non désirées chez les femmes vivant avec le VIH</t>
  </si>
  <si>
    <t>FunOpp_15:ActAre_74</t>
  </si>
  <si>
    <t>MCI-00692</t>
  </si>
  <si>
    <t>Volet 4 : Traitement, prise en charge et soutien des mères vivant avec le VIH, de leurs enfants et de leur famille</t>
  </si>
  <si>
    <t>Vertiente 4: Tratamiento, atención y apoyo para madres que viven con el VIH, así como para sus hijos y familias</t>
  </si>
  <si>
    <t>FunOpp_15:ActAre_76</t>
  </si>
  <si>
    <t>MCI-00691</t>
  </si>
  <si>
    <t>Volet 3 : Prévention de la transmission verticale du VIH</t>
  </si>
  <si>
    <t>Vertiente 3: Prevención de la transmisión vertical del VIH</t>
  </si>
  <si>
    <t>FunOpp_15:ActAre_75</t>
  </si>
  <si>
    <t>Facility-based testing</t>
  </si>
  <si>
    <t>MCI-00693</t>
  </si>
  <si>
    <t>a1O1R000006c5MbUAI</t>
  </si>
  <si>
    <t>Dépistage en centre de santé</t>
  </si>
  <si>
    <t>Pruebas a nivel de establecimientos de salud</t>
  </si>
  <si>
    <t>FunOpp_15:ActAre_416</t>
  </si>
  <si>
    <t>Community-based testing</t>
  </si>
  <si>
    <t>MCI-00694</t>
  </si>
  <si>
    <t>Dépistage communautaire</t>
  </si>
  <si>
    <t>Pruebas a nivel comunitario</t>
  </si>
  <si>
    <t>FunOpp_15:ActAre_417</t>
  </si>
  <si>
    <t>Self-testing</t>
  </si>
  <si>
    <t>MCI-00695</t>
  </si>
  <si>
    <t>Autodépistage</t>
  </si>
  <si>
    <t>Autoprueba (self testing)</t>
  </si>
  <si>
    <t>FunOpp_15:ActAre_418</t>
  </si>
  <si>
    <t>Differentiated ART service delivery and HIV care</t>
  </si>
  <si>
    <t>MCI-00696</t>
  </si>
  <si>
    <t>a1O1R000006c5McUAI</t>
  </si>
  <si>
    <t>Services différenciés de traitements antirétroviraux et prise en charge du VIH</t>
  </si>
  <si>
    <t>Prestación de servicios diferenciados de tratamiento antirretroviral y atención para el VIH</t>
  </si>
  <si>
    <t>FunOpp_15:ActAre_422</t>
  </si>
  <si>
    <t>Treatment monitoring - Drug resistance</t>
  </si>
  <si>
    <t>MCI-00697</t>
  </si>
  <si>
    <t>Suivi du traitement – Pharmacorésistance</t>
  </si>
  <si>
    <t>Seguimiento del tratamiento: farmacorresistencia</t>
  </si>
  <si>
    <t>FunOpp_15:ActAre_80</t>
  </si>
  <si>
    <t>Treatment monitoring - ARV toxicity</t>
  </si>
  <si>
    <t>MCI-00698</t>
  </si>
  <si>
    <t>Suivi du traitement – Toxicité des antirétroviraux</t>
  </si>
  <si>
    <t>Seguimiento del tratamiento: toxicidad de la terapia antirretroviral</t>
  </si>
  <si>
    <t>FunOpp_15:ActAre_419</t>
  </si>
  <si>
    <t>Treatment monitoring - Viral load</t>
  </si>
  <si>
    <t>MCI-00699</t>
  </si>
  <si>
    <t>Suivi du traitement – Charge virale</t>
  </si>
  <si>
    <t>Seguimiento del tratamiento: carga viral</t>
  </si>
  <si>
    <t>FunOpp_15:ActAre_219</t>
  </si>
  <si>
    <t>Prevention and management of co-infections and co-morbidities (Treatment, care and support)</t>
  </si>
  <si>
    <t>MCI-00700</t>
  </si>
  <si>
    <t>Prévention et prise en charge des co-infections et des co-morbidités (Traitement, prise en charge et soutien)</t>
  </si>
  <si>
    <t>Prevención y manejo de coinfecciones y comorbilidades (Tratamiento, atención y apoyo)</t>
  </si>
  <si>
    <t>FunOpp_15:ActAre_420</t>
  </si>
  <si>
    <t>MCI-00701</t>
  </si>
  <si>
    <t>Conseil et soutien psychosocial</t>
  </si>
  <si>
    <t>Consejería y apoyo psicosocial</t>
  </si>
  <si>
    <t>FunOpp_15:ActAre_83</t>
  </si>
  <si>
    <t>MCI-00702</t>
  </si>
  <si>
    <t>Paquet de services à destination des orphelins et des enfants vulnérables</t>
  </si>
  <si>
    <t>FunOpp_15:ActAre_421</t>
  </si>
  <si>
    <t>Stigma and discrimination reduction (HIV/TB)</t>
  </si>
  <si>
    <t>MCI-00703</t>
  </si>
  <si>
    <t>a1O1R000006c5MdUAI</t>
  </si>
  <si>
    <t>Réduction du rejet social et de la discrimination (VIH/Tuberculose)</t>
  </si>
  <si>
    <t>Reducción del estigma y la discriminación (VIH/TB)</t>
  </si>
  <si>
    <t>FunOpp_15:ActAre_222</t>
  </si>
  <si>
    <t>Legal Literacy (“Know Your Rights")</t>
  </si>
  <si>
    <t>MCI-00704</t>
  </si>
  <si>
    <t>Éducation juridique (« Connaissez vos droits »)</t>
  </si>
  <si>
    <t>Conocimientos jurídicos («Conoce tus derechos»)</t>
  </si>
  <si>
    <t>FunOpp_15:ActAre_223</t>
  </si>
  <si>
    <t>Human rights and medical ethics related to HIV and HIV/TB for health care providers</t>
  </si>
  <si>
    <t>MCI-00705</t>
  </si>
  <si>
    <t>Droits humains et éthique médicale liée au VIH et à la co-infection VIH/tuberculose pour les prestataires de soins de santé</t>
  </si>
  <si>
    <t>Derechos humanos y ética médica en relación con el VIH y la tuberculosis y el VIH para personal sanitario</t>
  </si>
  <si>
    <t>FunOpp_15:ActAre_224</t>
  </si>
  <si>
    <t>MCI-00706</t>
  </si>
  <si>
    <t>Servicios jurídicos relacionados con el VIH y la TB/VIH</t>
  </si>
  <si>
    <t>FunOpp_15:ActAre_225</t>
  </si>
  <si>
    <t>Sensitization of law-makers and law-enforcement agents</t>
  </si>
  <si>
    <t>MCI-00707</t>
  </si>
  <si>
    <t>Sensibilisation des législateurs et des agents des forces de l’ordre</t>
  </si>
  <si>
    <t>Sensibilización de los cuerpos de seguridad y cuerpos de seguridad</t>
  </si>
  <si>
    <t>FunOpp_15:ActAre_226</t>
  </si>
  <si>
    <t>MCI-00708</t>
  </si>
  <si>
    <t>Amélioration des lois, des règlements et des politiques liés au VIH et à la co-infection VIH/tuberculose</t>
  </si>
  <si>
    <t>Mejora de leyes, reglamentos y políticas relacionadas con el VIH y la TB/VIH</t>
  </si>
  <si>
    <t>FunOpp_15:ActAre_227</t>
  </si>
  <si>
    <t>Community mobilization and advocacy (HIV/TB)</t>
  </si>
  <si>
    <t>MCI-00710</t>
  </si>
  <si>
    <t>Mobilisation et sensibilisation des communautés (VIH/Tuberculose)</t>
  </si>
  <si>
    <t>Movilización y promoción comunitarias (VIH/TB)</t>
  </si>
  <si>
    <t>FunOpp_15:ActAre_423</t>
  </si>
  <si>
    <t>MCI-00709</t>
  </si>
  <si>
    <t>Réduction de la discrimination fondée sur le genre, des normes de genre nocives et de la violence contre les femmes et les filles dans toute leur diversité, en lien avec le VIH</t>
  </si>
  <si>
    <t>Reducción de la discriminación de género relacionada con el VIH, las normas de género perjudiciales y la violencia contra las mujeres y las niñas en toda su diversidad</t>
  </si>
  <si>
    <t>FunOpp_15:ActAre_228</t>
  </si>
  <si>
    <t>MCI-00738</t>
  </si>
  <si>
    <t>a1O1R000006c5MhUAI</t>
  </si>
  <si>
    <t>Activités conjointes de lutte contre la tuberculose et le VIH</t>
  </si>
  <si>
    <t>Actividades de colaboración en materia de TB/VIH</t>
  </si>
  <si>
    <t>FunOpp_15:ActAre_95</t>
  </si>
  <si>
    <t>Screening, testing and diagnosis</t>
  </si>
  <si>
    <t>MCI-00739</t>
  </si>
  <si>
    <t>Dépistage, test et diagnostic</t>
  </si>
  <si>
    <t>Tamizaje, prueba y diagnóstico</t>
  </si>
  <si>
    <t>FunOpp_15:ActAre_410</t>
  </si>
  <si>
    <t>Treatment (TB/HIV)</t>
  </si>
  <si>
    <t>MCI-00740</t>
  </si>
  <si>
    <t>Traitement (Tuberculose/VIH)</t>
  </si>
  <si>
    <t>Tratamiento (TB/VIH)</t>
  </si>
  <si>
    <t>FunOpp_15:ActAre_411</t>
  </si>
  <si>
    <t>Prevention (TB/HIV)</t>
  </si>
  <si>
    <t>MCI-00741</t>
  </si>
  <si>
    <t>Prévention (Tuberculose/VIH)</t>
  </si>
  <si>
    <t>Prevención (TB/VIH)</t>
  </si>
  <si>
    <t>FunOpp_15:ActAre_412</t>
  </si>
  <si>
    <t>MCI-00742</t>
  </si>
  <si>
    <t>Implication de tous les prestataires de soins (Tuberculose/VIH)</t>
  </si>
  <si>
    <t>Involucramiento de todos los proveedores de salud (TB/VIH)</t>
  </si>
  <si>
    <t>FunOpp_15:ActAre_96</t>
  </si>
  <si>
    <t>MCI-00743</t>
  </si>
  <si>
    <t>Prise en charge communautaire de la coïnfection TB/VIH</t>
  </si>
  <si>
    <t>Prestación de servicios comunitarios de TB/VIH</t>
  </si>
  <si>
    <t>FunOpp_15:ActAre_97</t>
  </si>
  <si>
    <t>Key Populations (TB/HIV) - Children</t>
  </si>
  <si>
    <t>MCI-00744</t>
  </si>
  <si>
    <t>Populations clés (Tuberculose/VIH) - Enfants</t>
  </si>
  <si>
    <t>Poblaciones clave (TB/VIH): niños</t>
  </si>
  <si>
    <t>FunOpp_15:ActAre_407</t>
  </si>
  <si>
    <t>Key populations (TB/HIV) - Prisoners</t>
  </si>
  <si>
    <t>MCI-00745</t>
  </si>
  <si>
    <t>Populations clés (Tuberculose/VIH) - Détenus</t>
  </si>
  <si>
    <t>Poblaciones clave (TB/VIH): personas privadas de libertad</t>
  </si>
  <si>
    <t>FunOpp_15:ActAre_220</t>
  </si>
  <si>
    <t>Key populations (TB/HIV) - Mobile populations: refugees, migrants and internally displaced people</t>
  </si>
  <si>
    <t>MCI-00746</t>
  </si>
  <si>
    <t>Populations clés (Tuberculose/VIH) - Populations mobiles : réfugiés, migrants et personnes déplacées à l’intérieur de leur pays</t>
  </si>
  <si>
    <t>Poblaciones clave (TB/VIH): poblaciones móviles (refugiados, migrantes y personas desplazadas internamente)</t>
  </si>
  <si>
    <t>FunOpp_15:ActAre_408</t>
  </si>
  <si>
    <t>Key populations (TB/HIV) - Miners and mining communities</t>
  </si>
  <si>
    <t>MCI-00747</t>
  </si>
  <si>
    <t>Populations clés (Tuberculose/VIH) - Mineurs et communautés minières</t>
  </si>
  <si>
    <t>Poblaciones clave (TB/VIH): mineros y comunidades mineras</t>
  </si>
  <si>
    <t>FunOpp_15:ActAre_409</t>
  </si>
  <si>
    <t>Key populations (TB/HIV) - Others</t>
  </si>
  <si>
    <t>MCI-00748</t>
  </si>
  <si>
    <t>Populations clés (Tuberculose/VIH) - Autres</t>
  </si>
  <si>
    <t>Poblaciones clave (TB/VIH): otros</t>
  </si>
  <si>
    <t>FunOpp_15:ActAre_98</t>
  </si>
  <si>
    <t>MCI-00749</t>
  </si>
  <si>
    <t>Activités conjointes avec d’autres programmes et secteurs (Tuberculose/VIH)</t>
  </si>
  <si>
    <t>FunOpp_15:ActAre_99</t>
  </si>
  <si>
    <t>Coordination and management of national disease control programs</t>
  </si>
  <si>
    <t>MCI-00778</t>
  </si>
  <si>
    <t>a1O1R000006c5MlUAI</t>
  </si>
  <si>
    <t>Coordination et gestion des programmes nationaux de lutte contre les maladies</t>
  </si>
  <si>
    <t>Coordinación y gestión de los programas nacionales de control de enfermedades</t>
  </si>
  <si>
    <t>FunOpp_15:ActAre_167</t>
  </si>
  <si>
    <t>MCI-00779</t>
  </si>
  <si>
    <t>FunOpp_15:ActAre_168</t>
  </si>
  <si>
    <t>Policy, strategy, governance</t>
  </si>
  <si>
    <t>MCI-00780</t>
  </si>
  <si>
    <t>a1O1R000006c5MmUAI</t>
  </si>
  <si>
    <t>Politique, stratégie, gouvernance</t>
  </si>
  <si>
    <t>Política, estrategia, gobernanza</t>
  </si>
  <si>
    <t>FunOpp_15:ActAre_465</t>
  </si>
  <si>
    <t>Storage and distribution capacity</t>
  </si>
  <si>
    <t>MCI-00781</t>
  </si>
  <si>
    <t>Capacité de stockage et de distribution</t>
  </si>
  <si>
    <t>Capacidad de almacenamiento y distribución</t>
  </si>
  <si>
    <t>FunOpp_15:ActAre_433</t>
  </si>
  <si>
    <t>Procurement capacity</t>
  </si>
  <si>
    <t>MCI-00782</t>
  </si>
  <si>
    <t>Capacité en matière d’approvisionnement</t>
  </si>
  <si>
    <t>Capacidad de adquisición</t>
  </si>
  <si>
    <t>FunOpp_15:ActAre_434</t>
  </si>
  <si>
    <t>Regulatory/quality assurance support</t>
  </si>
  <si>
    <t>MCI-00783</t>
  </si>
  <si>
    <t>Soutien en matière d’assurance qualité/réglementation</t>
  </si>
  <si>
    <t>Apoyo regulador/aseguramiento de la calidad</t>
  </si>
  <si>
    <t>FunOpp_15:ActAre_466</t>
  </si>
  <si>
    <t>Avoidance, reduction and management of health care waste</t>
  </si>
  <si>
    <t>MCI-00784</t>
  </si>
  <si>
    <t>Prévention, réduction et gestion des déchets médicaux</t>
  </si>
  <si>
    <t>Gestión de los residuos de la atención sanitaria</t>
  </si>
  <si>
    <t>FunOpp_15:ActAre_424</t>
  </si>
  <si>
    <t>MCI-00785</t>
  </si>
  <si>
    <t>a1O1R000006c5MnUAI</t>
  </si>
  <si>
    <t>Informes rutinarios</t>
  </si>
  <si>
    <t>FunOpp_15:ActAre_161</t>
  </si>
  <si>
    <t>MCI-00786</t>
  </si>
  <si>
    <t>Qualité des données et programmes</t>
  </si>
  <si>
    <t>Calidad del programa y los datos</t>
  </si>
  <si>
    <t>FunOpp_15:ActAre_239</t>
  </si>
  <si>
    <t>Analysis, evaluations, reviews and transparency</t>
  </si>
  <si>
    <t>MCI-00787</t>
  </si>
  <si>
    <t>Analyse, évaluations, revue et transparence</t>
  </si>
  <si>
    <t>Análisis, evaluaciones, revisión y transparencia</t>
  </si>
  <si>
    <t>FunOpp_15:ActAre_162</t>
  </si>
  <si>
    <t>MCI-00788</t>
  </si>
  <si>
    <t>FunOpp_15:ActAre_163</t>
  </si>
  <si>
    <t>Administrative and finance data sources</t>
  </si>
  <si>
    <t>MCI-00789</t>
  </si>
  <si>
    <t>Fuentes de los datos financieros y administrativos</t>
  </si>
  <si>
    <t>FunOpp_15:ActAre_164</t>
  </si>
  <si>
    <t>Civil registration and vital statistics</t>
  </si>
  <si>
    <t>MCI-00790</t>
  </si>
  <si>
    <t>Registre et statistiques de l'état civil</t>
  </si>
  <si>
    <t>Registro civil y estadísticas vitales</t>
  </si>
  <si>
    <t>FunOpp_15:ActAre_165</t>
  </si>
  <si>
    <t>Education and production of new health workers (excluding community health workers)</t>
  </si>
  <si>
    <t>MCI-00791</t>
  </si>
  <si>
    <t>a1O1R000006c5MoUAI</t>
  </si>
  <si>
    <t>Éducation et production de nouveaux travailleurs de santé (à l’exception des agents de santé communautaires)</t>
  </si>
  <si>
    <t>Educación y producción de nuevos trabajadores de  salud (excepto los trabajadores de la salud comunitarios)</t>
  </si>
  <si>
    <t>FunOpp_15:ActAre_425</t>
  </si>
  <si>
    <t>Remuneration &amp; deployment of existing/new staff (excluding community health workers)</t>
  </si>
  <si>
    <t>MCI-00792</t>
  </si>
  <si>
    <t>Rémunération et déploiement de personnel existant/nouveau personnel (à l’exception des agents de santé communautaires)</t>
  </si>
  <si>
    <t>Remuneración y despliegue de personal nuevo/existente (excepto los trabajadores de la salud comunitarios)</t>
  </si>
  <si>
    <t>FunOpp_15:ActAre_426</t>
  </si>
  <si>
    <t>In-service training (excluding community health workers)</t>
  </si>
  <si>
    <t>MCI-00793</t>
  </si>
  <si>
    <t>Formation continue (à l’exception des agents de santé communautaires)</t>
  </si>
  <si>
    <t>Formación durante la prestación de servicios (excepto los trabajadores de  salud comunitarios)</t>
  </si>
  <si>
    <t>FunOpp_15:ActAre_427</t>
  </si>
  <si>
    <t>HRH policy and governance</t>
  </si>
  <si>
    <t>MCI-00794</t>
  </si>
  <si>
    <t>Politiques et gouvernance relatives aux ressources humaines pour la santé (RHS)</t>
  </si>
  <si>
    <t>Política y gobernanza de Recursos Humanos de Salud</t>
  </si>
  <si>
    <t>FunOpp_15:ActAre_428</t>
  </si>
  <si>
    <t>Community health workers: Education and production</t>
  </si>
  <si>
    <t>MCI-00795</t>
  </si>
  <si>
    <t>Agents de santé communautaires : Éducation et production</t>
  </si>
  <si>
    <t>Trabajadores de salud comunitarios: educación y producción</t>
  </si>
  <si>
    <t>FunOpp_15:ActAre_429</t>
  </si>
  <si>
    <t>Community health workers: Remuneration and deployment</t>
  </si>
  <si>
    <t>MCI-00796</t>
  </si>
  <si>
    <t>Agents de santé communautaires : Rémunération et déploiement</t>
  </si>
  <si>
    <t>Trabajadores de salud comunitarios: remuneración y despliegue</t>
  </si>
  <si>
    <t>FunOpp_15:ActAre_430</t>
  </si>
  <si>
    <t>Community health workers: In-service training</t>
  </si>
  <si>
    <t>MCI-00797</t>
  </si>
  <si>
    <t>Agents de santé communautaires : Formation continue</t>
  </si>
  <si>
    <t>Trabajadores de salud comunitarios: formación durante la prestación de los servicios</t>
  </si>
  <si>
    <t>FunOpp_15:ActAre_431</t>
  </si>
  <si>
    <t>Quality of care</t>
  </si>
  <si>
    <t>MCI-00798</t>
  </si>
  <si>
    <t>a1O1R000006c5MpUAI</t>
  </si>
  <si>
    <t>Qualité des soins</t>
  </si>
  <si>
    <t>Calidad de la atención</t>
  </si>
  <si>
    <t>FunOpp_15:ActAre_435</t>
  </si>
  <si>
    <t>MCI-00799</t>
  </si>
  <si>
    <t>Organisation des services et gestion des établissements de santré</t>
  </si>
  <si>
    <t>Organización de los servicios y gestión de establecimientos de salud</t>
  </si>
  <si>
    <t>FunOpp_15:ActAre_131</t>
  </si>
  <si>
    <t>Service delivery infrastructure</t>
  </si>
  <si>
    <t>MCI-00800</t>
  </si>
  <si>
    <t>Infrastructures de prestation de services</t>
  </si>
  <si>
    <t>Infraestructura de la prestación de servicios</t>
  </si>
  <si>
    <t>FunOpp_15:ActAre_133</t>
  </si>
  <si>
    <t>Public financial management (country or donor harmonized) systems</t>
  </si>
  <si>
    <t>MCI-00801</t>
  </si>
  <si>
    <t>a1O1R000006c5MqUAI</t>
  </si>
  <si>
    <t>Systèmes de gestion financière publique (nationaux ou harmonisés par les donateurs)</t>
  </si>
  <si>
    <t>Sistemas de gestión financiera pública (nacionales o armonizados de donantes)</t>
  </si>
  <si>
    <t>FunOpp_15:ActAre_148</t>
  </si>
  <si>
    <t>Routine grant financial management</t>
  </si>
  <si>
    <t>MCI-00802</t>
  </si>
  <si>
    <t>Gestion financière courante des subventions</t>
  </si>
  <si>
    <t>Gestión financiera ordinaria de las subvenciones</t>
  </si>
  <si>
    <t>FunOpp_15:ActAre_242</t>
  </si>
  <si>
    <t>National health sector strategies and financing</t>
  </si>
  <si>
    <t>MCI-00803</t>
  </si>
  <si>
    <t>a1O1R000006c5MrUAI</t>
  </si>
  <si>
    <t>Financement et stratégies du secteur national de la santé</t>
  </si>
  <si>
    <t>Estrategias y financiamiento del sector nacional de la salud</t>
  </si>
  <si>
    <t>FunOpp_15:ActAre_253</t>
  </si>
  <si>
    <t>Policy and planning for national disease control programs</t>
  </si>
  <si>
    <t>MCI-00804</t>
  </si>
  <si>
    <t>Politique et planification des programmes nationaux de lutte contre la maladie</t>
  </si>
  <si>
    <t>Política y planificación para los programas nacionales de control de enfermedades</t>
  </si>
  <si>
    <t>FunOpp_15:ActAre_432</t>
  </si>
  <si>
    <t>MCI-00805</t>
  </si>
  <si>
    <t>a1O1R000006c5MsUAI</t>
  </si>
  <si>
    <t>Suivi réalisé par la communauté</t>
  </si>
  <si>
    <t>FunOpp_15:ActAre_156</t>
  </si>
  <si>
    <t>Community-led advocacy and research</t>
  </si>
  <si>
    <t>MCI-00806</t>
  </si>
  <si>
    <t>Plaidoyer mené par la communauté et recherche</t>
  </si>
  <si>
    <t>Sensibilización e investigación dirigidas por la comunidad</t>
  </si>
  <si>
    <t>FunOpp_15:ActAre_157</t>
  </si>
  <si>
    <t>Social mobilization, building community linkages and coordination</t>
  </si>
  <si>
    <t>MCI-00807</t>
  </si>
  <si>
    <t>Mobilisation sociale, établissement de liens avec la communauté et coordination</t>
  </si>
  <si>
    <t>Movilización social, creación de vínculos comunitarios y coordinación</t>
  </si>
  <si>
    <t>FunOpp_15:ActAre_158</t>
  </si>
  <si>
    <t>MCI-00808</t>
  </si>
  <si>
    <t>Renforcement de la capacité institutionnelle, planification de développement du leadership</t>
  </si>
  <si>
    <t>Creación de capacidad institucional, planificación y desarrollo del liderazgo</t>
  </si>
  <si>
    <t>FunOpp_15:ActAre_159</t>
  </si>
  <si>
    <t>National laboratory governance and management structures</t>
  </si>
  <si>
    <t>MCI-00809</t>
  </si>
  <si>
    <t>a1O1R000006c5MtUAI</t>
  </si>
  <si>
    <t>Structures de gestion et de gouvernance du laboratoire national</t>
  </si>
  <si>
    <t>Estructuras de gestión y gobernanza de los laboratorios nacionales</t>
  </si>
  <si>
    <t>FunOpp_15:ActAre_447</t>
  </si>
  <si>
    <t>Infrastructure and equipment management systems</t>
  </si>
  <si>
    <t>MCI-00810</t>
  </si>
  <si>
    <t>Infrastructure et systèmes de gestion de l’équipement</t>
  </si>
  <si>
    <t>Sistemas de gestión de infraestructuras y equipos</t>
  </si>
  <si>
    <t>FunOpp_15:ActAre_448</t>
  </si>
  <si>
    <t>Quality management systems and accreditation</t>
  </si>
  <si>
    <t>MCI-00811</t>
  </si>
  <si>
    <t>Systèmes de gestion de la qualité et homologation</t>
  </si>
  <si>
    <t>Sistemas de gestión de la calidad y acreditación</t>
  </si>
  <si>
    <t>FunOpp_15:ActAre_449</t>
  </si>
  <si>
    <t>Information systems and integrated specimen transport networks</t>
  </si>
  <si>
    <t>MCI-00812</t>
  </si>
  <si>
    <t>Systèmes d’information et réseaux intégrés de transports d’échantillons</t>
  </si>
  <si>
    <t>Sistemas de información y redes de transporte de muestras integradas</t>
  </si>
  <si>
    <t>FunOpp_15:ActAre_450</t>
  </si>
  <si>
    <t>Laboratory supply chain systems</t>
  </si>
  <si>
    <t>MCI-00813</t>
  </si>
  <si>
    <t>Systèmes de chaînes d’approvisionnement des laboratoires</t>
  </si>
  <si>
    <t>Sistemas de cadena de suministros para los laboratorios</t>
  </si>
  <si>
    <t>FunOpp_15:ActAre_451</t>
  </si>
  <si>
    <t>MCI-00814</t>
  </si>
  <si>
    <t>a1O1R000006c5MuUAI</t>
  </si>
  <si>
    <t>FunOpp_15:ActAre_171</t>
  </si>
  <si>
    <t>COVID-19 control and containment including health systems strengthening</t>
  </si>
  <si>
    <t>MCI-01237</t>
  </si>
  <si>
    <t>a1O3p000003OASdEAO</t>
  </si>
  <si>
    <t>Contrôle et confinement relatif au COVID-19, y compris le renforcement des systèmes de santé</t>
  </si>
  <si>
    <t>Control y contención relacionada a COVID-19, incluyendo el fortalecimiento de los sistemas de salud</t>
  </si>
  <si>
    <t>FunOpp_15:ActAre_287</t>
  </si>
  <si>
    <t>Risk mitigation for disease programs</t>
  </si>
  <si>
    <t>MCI-01238</t>
  </si>
  <si>
    <t>Atténuation des risques pour les programmes de lutte contre les maladies</t>
  </si>
  <si>
    <t>Mitigación de riesgos para los programas de las enfermedades</t>
  </si>
  <si>
    <t>FunOpp_15:ActAre_292</t>
  </si>
  <si>
    <t>a6R3p000000g3KDEAY</t>
  </si>
  <si>
    <t>Geography_82/FundingOpportunity_15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</si>
</sst>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F800]dddd\,\ mmmm\ dd\,\ yyyy"/>
    <numFmt numFmtId="166" formatCode="_(* #,##0.00000000000000000_);_(* \(#,##0.00000000000000000\);_(@_)"/>
  </numFmts>
  <fonts count="30" x14ac:knownFonts="1">
    <font>
      <sz val="11"/>
      <color theme="1"/>
      <name val="Calibri"/>
      <family val="2"/>
      <scheme val="minor"/>
    </font>
    <font>
      <sz val="11"/>
      <color theme="1"/>
      <name val="Calibri"/>
      <family val="2"/>
    </font>
    <font>
      <sz val="11"/>
      <color theme="1"/>
      <name val="Arial"/>
      <family val="2"/>
    </font>
    <font>
      <b/>
      <sz val="11"/>
      <color theme="0"/>
      <name val="Calibri"/>
      <family val="2"/>
      <scheme val="minor"/>
    </font>
    <font>
      <b/>
      <sz val="11"/>
      <color theme="1"/>
      <name val="Calibri"/>
      <family val="2"/>
      <scheme val="minor"/>
    </font>
    <font>
      <b/>
      <sz val="11"/>
      <color theme="0"/>
      <name val="Arial"/>
      <family val="2"/>
    </font>
    <font>
      <b/>
      <sz val="11"/>
      <color theme="1"/>
      <name val="Arial"/>
      <family val="2"/>
    </font>
    <font>
      <b/>
      <sz val="14"/>
      <color theme="0"/>
      <name val="Arial"/>
      <family val="2"/>
    </font>
    <font>
      <sz val="12"/>
      <color theme="1"/>
      <name val="Arial"/>
      <family val="2"/>
    </font>
    <font>
      <sz val="14"/>
      <color theme="1"/>
      <name val="Arial"/>
      <family val="2"/>
    </font>
    <font>
      <b/>
      <u/>
      <sz val="12"/>
      <color theme="1"/>
      <name val="Arial"/>
      <family val="2"/>
    </font>
    <font>
      <b/>
      <sz val="18"/>
      <color theme="0"/>
      <name val="Arial"/>
      <family val="2"/>
    </font>
    <font>
      <b/>
      <i/>
      <sz val="14"/>
      <color rgb="FFC00000"/>
      <name val="Arial"/>
      <family val="2"/>
    </font>
    <font>
      <b/>
      <sz val="11"/>
      <name val="Arial"/>
      <family val="2"/>
    </font>
    <font>
      <sz val="11"/>
      <color rgb="FFFF0000"/>
      <name val="Calibri"/>
      <family val="2"/>
      <scheme val="minor"/>
    </font>
    <font>
      <sz val="10"/>
      <name val="Arial"/>
      <family val="2"/>
    </font>
    <font>
      <b/>
      <sz val="10"/>
      <name val="Arial"/>
      <family val="2"/>
    </font>
    <font>
      <b/>
      <sz val="11"/>
      <color rgb="FFFF0000"/>
      <name val="Arial"/>
      <family val="2"/>
    </font>
    <font>
      <sz val="11"/>
      <color rgb="FFFF0000"/>
      <name val="Arial"/>
      <family val="2"/>
    </font>
    <font>
      <sz val="11"/>
      <name val="Calibri"/>
      <family val="2"/>
      <scheme val="minor"/>
    </font>
    <font>
      <sz val="11"/>
      <name val="Arial"/>
      <family val="2"/>
    </font>
    <font>
      <sz val="7"/>
      <color rgb="FF000000"/>
      <name val="Verdana"/>
      <family val="2"/>
      <charset val="238"/>
    </font>
    <font>
      <b/>
      <sz val="11"/>
      <color theme="1"/>
      <name val="Arial"/>
      <family val="2"/>
      <charset val="238"/>
    </font>
    <font>
      <sz val="11"/>
      <color rgb="FF000000"/>
      <name val="Arial"/>
      <family val="2"/>
      <charset val="238"/>
    </font>
    <font>
      <b/>
      <sz val="10"/>
      <name val="Arial"/>
      <family val="2"/>
      <charset val="238"/>
    </font>
    <font>
      <sz val="11"/>
      <color theme="1"/>
      <name val="Arial"/>
      <family val="2"/>
      <charset val="238"/>
    </font>
    <font>
      <sz val="12"/>
      <color theme="1"/>
      <name val="Calibri"/>
      <family val="2"/>
      <charset val="238"/>
      <scheme val="minor"/>
    </font>
    <font>
      <sz val="9"/>
      <color rgb="FF1D1C1D"/>
      <name val="Arial"/>
      <family val="2"/>
      <charset val="238"/>
    </font>
    <font>
      <b/>
      <sz val="11"/>
      <color rgb="FF000000"/>
      <name val="Arial"/>
      <family val="2"/>
      <charset val="238"/>
    </font>
    <font>
      <sz val="12"/>
      <color theme="1"/>
      <name val="Times New Roman"/>
      <family val="1"/>
    </font>
  </fonts>
  <fills count="19">
    <fill>
      <patternFill patternType="none"/>
    </fill>
    <fill>
      <patternFill patternType="gray125"/>
    </fill>
    <fill>
      <patternFill patternType="solid">
        <fgColor theme="8"/>
        <bgColor theme="8"/>
      </patternFill>
    </fill>
    <fill>
      <patternFill patternType="solid">
        <fgColor rgb="FF003F7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bgColor theme="4"/>
      </patternFill>
    </fill>
    <fill>
      <patternFill patternType="solid">
        <fgColor theme="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s>
  <borders count="18">
    <border>
      <left/>
      <right/>
      <top/>
      <bottom/>
      <diagonal/>
    </border>
    <border>
      <left style="thin">
        <color theme="8"/>
      </left>
      <right/>
      <top style="thin">
        <color theme="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style="hair">
        <color indexed="64"/>
      </right>
      <top style="hair">
        <color auto="1"/>
      </top>
      <bottom style="hair">
        <color indexed="64"/>
      </bottom>
      <diagonal/>
    </border>
    <border>
      <left style="hair">
        <color theme="8"/>
      </left>
      <right style="hair">
        <color theme="8"/>
      </right>
      <top style="hair">
        <color theme="8"/>
      </top>
      <bottom style="hair">
        <color theme="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5" fillId="0" borderId="0"/>
  </cellStyleXfs>
  <cellXfs count="135">
    <xf numFmtId="0" fontId="0" fillId="0" borderId="0" xfId="0"/>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5" borderId="0" xfId="0" applyFill="1" applyAlignment="1">
      <alignment horizontal="center" vertical="center"/>
    </xf>
    <xf numFmtId="0" fontId="0" fillId="5" borderId="0" xfId="0" applyFill="1" applyAlignment="1">
      <alignment horizontal="left" vertical="center"/>
    </xf>
    <xf numFmtId="0" fontId="0" fillId="9" borderId="0" xfId="0" applyFill="1" applyAlignment="1">
      <alignment horizontal="center" vertical="center" wrapText="1"/>
    </xf>
    <xf numFmtId="0" fontId="0" fillId="9" borderId="0" xfId="0" applyFill="1" applyAlignment="1">
      <alignment horizontal="center" vertical="center"/>
    </xf>
    <xf numFmtId="0" fontId="0" fillId="0" borderId="0" xfId="0" applyAlignment="1"/>
    <xf numFmtId="0" fontId="2" fillId="0" borderId="0" xfId="0" applyFont="1" applyAlignment="1" applyProtection="1">
      <alignment horizontal="center" vertical="center"/>
    </xf>
    <xf numFmtId="0" fontId="7" fillId="3" borderId="0" xfId="0" applyFont="1" applyFill="1" applyAlignment="1" applyProtection="1">
      <alignment horizontal="center" vertical="center"/>
    </xf>
    <xf numFmtId="0" fontId="9" fillId="6" borderId="2"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6"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164" fontId="2" fillId="6" borderId="2"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0" fontId="6" fillId="4" borderId="2" xfId="0" applyNumberFormat="1"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xf>
    <xf numFmtId="0" fontId="6" fillId="4" borderId="2" xfId="0" applyNumberFormat="1" applyFont="1" applyFill="1" applyBorder="1" applyAlignment="1" applyProtection="1">
      <alignment horizontal="center" vertical="center"/>
    </xf>
    <xf numFmtId="0" fontId="6" fillId="10"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xf>
    <xf numFmtId="0" fontId="2" fillId="6" borderId="2" xfId="0" applyNumberFormat="1" applyFont="1" applyFill="1" applyBorder="1" applyAlignment="1" applyProtection="1">
      <alignment horizontal="left" vertical="center" wrapText="1"/>
    </xf>
    <xf numFmtId="0" fontId="2" fillId="6"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9" fillId="6" borderId="2"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2" fillId="6" borderId="2" xfId="0" applyNumberFormat="1" applyFont="1" applyFill="1" applyBorder="1" applyAlignment="1" applyProtection="1">
      <alignment horizontal="left" vertical="center" wrapText="1"/>
      <protection locked="0"/>
    </xf>
    <xf numFmtId="0" fontId="13" fillId="7" borderId="2"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1" fillId="3" borderId="0" xfId="0" applyFont="1" applyFill="1" applyAlignment="1" applyProtection="1">
      <alignment horizontal="center" vertical="center"/>
    </xf>
    <xf numFmtId="0" fontId="16" fillId="12" borderId="9" xfId="1" applyNumberFormat="1" applyFont="1" applyFill="1" applyBorder="1" applyAlignment="1"/>
    <xf numFmtId="0" fontId="8" fillId="5" borderId="0" xfId="0" applyFont="1" applyFill="1" applyBorder="1" applyAlignment="1" applyProtection="1">
      <alignment horizontal="left" vertical="center"/>
    </xf>
    <xf numFmtId="0" fontId="9" fillId="6" borderId="0" xfId="0" applyFont="1" applyFill="1" applyBorder="1" applyAlignment="1" applyProtection="1">
      <alignment horizontal="center" vertical="center"/>
      <protection locked="0"/>
    </xf>
    <xf numFmtId="0" fontId="17" fillId="13" borderId="2"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14" fillId="0" borderId="0" xfId="0" applyFont="1" applyAlignment="1">
      <alignment wrapText="1"/>
    </xf>
    <xf numFmtId="0" fontId="2" fillId="6" borderId="0" xfId="0" applyFont="1" applyFill="1" applyBorder="1" applyAlignment="1" applyProtection="1">
      <alignment horizontal="left" vertical="center" wrapText="1"/>
      <protection locked="0"/>
    </xf>
    <xf numFmtId="0" fontId="6" fillId="4" borderId="0" xfId="0" applyNumberFormat="1" applyFont="1" applyFill="1" applyBorder="1" applyAlignment="1" applyProtection="1">
      <alignment horizontal="center" vertical="center"/>
    </xf>
    <xf numFmtId="0" fontId="14" fillId="15" borderId="0" xfId="0" applyFont="1" applyFill="1" applyAlignment="1">
      <alignment wrapText="1"/>
    </xf>
    <xf numFmtId="0" fontId="16" fillId="12" borderId="0" xfId="1" applyNumberFormat="1" applyFont="1" applyFill="1" applyBorder="1" applyAlignment="1"/>
    <xf numFmtId="0" fontId="14" fillId="15" borderId="0" xfId="0" applyFont="1" applyFill="1"/>
    <xf numFmtId="0" fontId="17" fillId="16" borderId="0" xfId="0" applyFont="1" applyFill="1" applyAlignment="1" applyProtection="1">
      <alignment horizontal="left" vertical="center"/>
    </xf>
    <xf numFmtId="0" fontId="19" fillId="14" borderId="0" xfId="0" applyFont="1" applyFill="1"/>
    <xf numFmtId="0" fontId="21" fillId="0" borderId="0" xfId="0" applyFont="1"/>
    <xf numFmtId="0" fontId="22" fillId="6" borderId="2" xfId="0" applyFont="1" applyFill="1" applyBorder="1" applyAlignment="1" applyProtection="1">
      <alignment horizontal="center" vertical="center" wrapText="1"/>
      <protection locked="0"/>
    </xf>
    <xf numFmtId="0" fontId="0" fillId="0" borderId="0" xfId="0" applyFill="1"/>
    <xf numFmtId="1" fontId="0" fillId="0" borderId="0" xfId="0" applyNumberFormat="1"/>
    <xf numFmtId="0" fontId="0" fillId="0" borderId="0" xfId="0" applyNumberFormat="1"/>
    <xf numFmtId="0" fontId="16" fillId="12" borderId="10" xfId="1" applyNumberFormat="1" applyFont="1" applyFill="1" applyBorder="1" applyAlignment="1"/>
    <xf numFmtId="49" fontId="0" fillId="14" borderId="10" xfId="0" applyNumberFormat="1" applyFill="1" applyBorder="1"/>
    <xf numFmtId="0" fontId="0" fillId="14" borderId="10" xfId="0" applyFill="1" applyBorder="1"/>
    <xf numFmtId="0" fontId="16" fillId="12" borderId="10" xfId="1" applyNumberFormat="1" applyFont="1" applyFill="1" applyBorder="1" applyAlignment="1">
      <alignment wrapText="1"/>
    </xf>
    <xf numFmtId="49" fontId="0" fillId="0" borderId="10" xfId="0" applyNumberFormat="1" applyBorder="1"/>
    <xf numFmtId="0" fontId="0" fillId="0" borderId="0" xfId="0" applyAlignment="1">
      <alignment wrapText="1"/>
    </xf>
    <xf numFmtId="49" fontId="0" fillId="0" borderId="10" xfId="0" applyNumberFormat="1" applyFill="1" applyBorder="1"/>
    <xf numFmtId="0" fontId="0" fillId="0" borderId="10" xfId="0" applyFill="1" applyBorder="1"/>
    <xf numFmtId="0" fontId="6" fillId="17" borderId="2" xfId="0" applyFont="1" applyFill="1" applyBorder="1" applyAlignment="1" applyProtection="1">
      <alignment horizontal="center" vertical="center" wrapText="1"/>
    </xf>
    <xf numFmtId="0" fontId="23" fillId="0" borderId="0" xfId="0" applyFont="1"/>
    <xf numFmtId="0" fontId="0" fillId="14" borderId="10" xfId="0" applyNumberFormat="1" applyFill="1" applyBorder="1"/>
    <xf numFmtId="0" fontId="0" fillId="14" borderId="0" xfId="0" applyNumberFormat="1" applyFill="1"/>
    <xf numFmtId="0" fontId="20" fillId="6" borderId="2" xfId="0" applyFont="1" applyFill="1" applyBorder="1" applyAlignment="1" applyProtection="1">
      <alignment horizontal="left" vertical="center" wrapText="1"/>
      <protection locked="0"/>
    </xf>
    <xf numFmtId="0" fontId="18" fillId="6" borderId="2" xfId="0" applyFont="1" applyFill="1" applyBorder="1" applyAlignment="1" applyProtection="1">
      <alignment horizontal="left" vertical="center" wrapText="1"/>
      <protection locked="0"/>
    </xf>
    <xf numFmtId="0" fontId="20" fillId="6" borderId="2" xfId="0" applyFont="1" applyFill="1" applyBorder="1" applyAlignment="1" applyProtection="1">
      <alignment horizontal="center" vertical="center" wrapText="1"/>
      <protection locked="0"/>
    </xf>
    <xf numFmtId="0" fontId="18" fillId="6" borderId="2"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hidden="1"/>
    </xf>
    <xf numFmtId="0" fontId="0" fillId="0" borderId="0" xfId="0" applyProtection="1">
      <protection hidden="1"/>
    </xf>
    <xf numFmtId="0" fontId="7" fillId="3" borderId="2" xfId="0" applyFont="1" applyFill="1" applyBorder="1" applyAlignment="1" applyProtection="1">
      <alignment vertical="center"/>
    </xf>
    <xf numFmtId="0" fontId="2" fillId="6" borderId="2" xfId="0" applyFont="1" applyFill="1" applyBorder="1" applyAlignment="1" applyProtection="1">
      <alignment vertical="center" wrapText="1"/>
      <protection locked="0"/>
    </xf>
    <xf numFmtId="0" fontId="2" fillId="6" borderId="15" xfId="0" applyFont="1" applyFill="1" applyBorder="1" applyAlignment="1" applyProtection="1">
      <alignment vertical="center" wrapText="1"/>
      <protection locked="0"/>
    </xf>
    <xf numFmtId="0" fontId="0" fillId="0" borderId="10" xfId="0" applyNumberFormat="1" applyFill="1" applyBorder="1"/>
    <xf numFmtId="0" fontId="25" fillId="6" borderId="2"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xf>
    <xf numFmtId="0" fontId="26" fillId="0" borderId="0" xfId="0" applyFont="1" applyAlignment="1">
      <alignment wrapText="1"/>
    </xf>
    <xf numFmtId="0" fontId="27" fillId="0" borderId="0" xfId="0" applyFont="1"/>
    <xf numFmtId="2" fontId="0" fillId="0" borderId="0" xfId="0" applyNumberFormat="1"/>
    <xf numFmtId="0" fontId="23" fillId="0" borderId="0" xfId="0" applyFont="1" applyAlignment="1">
      <alignment vertical="center"/>
    </xf>
    <xf numFmtId="0" fontId="28" fillId="0" borderId="0" xfId="0" applyFont="1" applyAlignment="1">
      <alignment vertical="center"/>
    </xf>
    <xf numFmtId="0" fontId="22" fillId="0" borderId="0" xfId="0" applyFont="1" applyAlignment="1">
      <alignment horizontal="left" vertical="justify" wrapText="1" indent="1"/>
    </xf>
    <xf numFmtId="0" fontId="6" fillId="0" borderId="0" xfId="0" applyFont="1" applyAlignment="1">
      <alignment horizontal="left" vertical="center" wrapText="1"/>
    </xf>
    <xf numFmtId="0" fontId="29" fillId="0" borderId="0" xfId="0" applyFont="1" applyAlignment="1">
      <alignment vertical="center" wrapText="1"/>
    </xf>
    <xf numFmtId="0" fontId="6" fillId="0" borderId="0" xfId="0" applyFont="1" applyAlignment="1">
      <alignment horizontal="center" vertical="center" wrapText="1"/>
    </xf>
    <xf numFmtId="0" fontId="4" fillId="18" borderId="3" xfId="0" applyFont="1" applyFill="1" applyBorder="1" applyAlignment="1">
      <alignment horizontal="center" vertical="center" wrapText="1"/>
    </xf>
    <xf numFmtId="165" fontId="4" fillId="18" borderId="16" xfId="0" applyNumberFormat="1"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0" fillId="0" borderId="0" xfId="0" applyBorder="1" applyAlignment="1">
      <alignment horizontal="center" wrapText="1"/>
    </xf>
    <xf numFmtId="165" fontId="0" fillId="0" borderId="0" xfId="0" applyNumberFormat="1" applyBorder="1" applyAlignment="1">
      <alignment horizontal="center" wrapText="1"/>
    </xf>
    <xf numFmtId="0" fontId="0" fillId="0" borderId="0" xfId="0" applyFill="1" applyBorder="1" applyAlignment="1">
      <alignment horizontal="center" wrapText="1"/>
    </xf>
    <xf numFmtId="3" fontId="20" fillId="6" borderId="2" xfId="0" applyNumberFormat="1" applyFont="1" applyFill="1" applyBorder="1" applyAlignment="1" applyProtection="1">
      <alignment horizontal="left" vertical="center" wrapText="1"/>
      <protection locked="0"/>
    </xf>
    <xf numFmtId="3" fontId="20" fillId="0" borderId="2" xfId="0" applyNumberFormat="1" applyFont="1" applyFill="1" applyBorder="1" applyAlignment="1" applyProtection="1">
      <alignment horizontal="left" vertical="center" wrapText="1"/>
    </xf>
    <xf numFmtId="3" fontId="2" fillId="6" borderId="2" xfId="0" applyNumberFormat="1" applyFont="1" applyFill="1" applyBorder="1" applyAlignment="1" applyProtection="1">
      <alignment horizontal="center" vertical="center" wrapText="1"/>
      <protection locked="0"/>
    </xf>
    <xf numFmtId="0" fontId="0" fillId="0" borderId="0" xfId="0" applyAlignment="1">
      <alignment horizontal="center"/>
    </xf>
    <xf numFmtId="49" fontId="0" fillId="0" borderId="0" xfId="0" applyNumberFormat="1"/>
    <xf numFmtId="49" fontId="19" fillId="14" borderId="0" xfId="0" applyNumberFormat="1" applyFont="1" applyFill="1"/>
    <xf numFmtId="0" fontId="24" fillId="12" borderId="10" xfId="1" applyNumberFormat="1" applyFont="1" applyFill="1" applyBorder="1" applyAlignment="1"/>
    <xf numFmtId="0" fontId="0" fillId="0" borderId="10" xfId="0" applyBorder="1"/>
    <xf numFmtId="0" fontId="23" fillId="0" borderId="10" xfId="0" applyFont="1" applyBorder="1"/>
    <xf numFmtId="166" fontId="0" fillId="0" borderId="10" xfId="0" applyNumberFormat="1" applyFill="1" applyBorder="1"/>
    <xf numFmtId="2" fontId="20" fillId="6" borderId="2" xfId="0" applyNumberFormat="1" applyFont="1" applyFill="1" applyBorder="1" applyAlignment="1" applyProtection="1">
      <alignment horizontal="left" vertical="center"/>
    </xf>
    <xf numFmtId="0" fontId="12" fillId="0" borderId="0" xfId="0" applyFont="1" applyAlignment="1" applyProtection="1">
      <alignment horizontal="center" vertical="center"/>
    </xf>
    <xf numFmtId="0" fontId="11" fillId="3" borderId="0" xfId="0" applyFont="1" applyFill="1" applyAlignment="1" applyProtection="1">
      <alignment horizontal="center" vertical="center"/>
    </xf>
    <xf numFmtId="0" fontId="8" fillId="5" borderId="7" xfId="0" applyFont="1" applyFill="1" applyBorder="1" applyAlignment="1" applyProtection="1">
      <alignment horizontal="left" vertical="center"/>
    </xf>
    <xf numFmtId="0" fontId="8" fillId="5" borderId="8" xfId="0" applyFont="1" applyFill="1" applyBorder="1" applyAlignment="1" applyProtection="1">
      <alignment horizontal="left" vertical="center"/>
    </xf>
    <xf numFmtId="0" fontId="8" fillId="5" borderId="3"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0" fontId="8" fillId="5" borderId="6" xfId="0" applyFont="1" applyFill="1" applyBorder="1" applyAlignment="1" applyProtection="1">
      <alignment horizontal="left" vertical="center"/>
    </xf>
    <xf numFmtId="0" fontId="7" fillId="3" borderId="2" xfId="0" applyFont="1" applyFill="1" applyBorder="1" applyAlignment="1" applyProtection="1">
      <alignment horizontal="center" vertical="center"/>
    </xf>
    <xf numFmtId="0" fontId="20" fillId="6" borderId="2" xfId="0" applyFont="1" applyFill="1" applyBorder="1" applyAlignment="1" applyProtection="1">
      <alignment horizontal="left" vertical="center"/>
    </xf>
    <xf numFmtId="0" fontId="20" fillId="6" borderId="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6" fillId="4"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2" fillId="6" borderId="14"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13" fillId="4" borderId="2" xfId="0" applyFont="1" applyFill="1" applyBorder="1" applyAlignment="1" applyProtection="1">
      <alignment horizontal="left" vertical="center" wrapText="1"/>
    </xf>
    <xf numFmtId="0" fontId="13" fillId="7" borderId="2" xfId="0" applyFont="1" applyFill="1" applyBorder="1" applyAlignment="1" applyProtection="1">
      <alignment horizontal="center" vertical="center" wrapText="1"/>
    </xf>
    <xf numFmtId="0" fontId="2" fillId="6" borderId="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xf>
    <xf numFmtId="0" fontId="2" fillId="6" borderId="2" xfId="0" applyFont="1" applyFill="1" applyBorder="1" applyAlignment="1" applyProtection="1">
      <alignment horizontal="left" vertical="center" wrapText="1"/>
    </xf>
    <xf numFmtId="0" fontId="2" fillId="6" borderId="2" xfId="0"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cellXfs>
  <cellStyles count="2">
    <cellStyle name="Normal" xfId="0" builtinId="0"/>
    <cellStyle name="Normal 10" xfId="1" xr:uid="{00000000-0005-0000-0000-000001000000}"/>
  </cellStyles>
  <dxfs count="48">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strike val="0"/>
        <outline val="0"/>
        <shadow val="0"/>
        <u val="none"/>
        <vertAlign val="baseline"/>
        <sz val="11"/>
        <color theme="1"/>
        <name val="Arial"/>
        <family val="2"/>
        <scheme val="none"/>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fill>
        <patternFill patternType="solid">
          <fgColor indexed="64"/>
          <bgColor theme="2" tint="-9.9978637043366805E-2"/>
        </patternFill>
      </fill>
    </dxf>
    <dxf>
      <numFmt numFmtId="0" formatCode="General"/>
      <fill>
        <patternFill patternType="solid">
          <fgColor indexed="64"/>
          <bgColor theme="2" tint="-9.9978637043366805E-2"/>
        </patternFill>
      </fill>
    </dxf>
    <dxf>
      <border outline="0">
        <top style="hair">
          <color auto="1"/>
        </top>
      </border>
    </dxf>
    <dxf>
      <fill>
        <patternFill patternType="solid">
          <fgColor indexed="64"/>
          <bgColor theme="2" tint="-9.9978637043366805E-2"/>
        </patternFill>
      </fill>
    </dxf>
    <dxf>
      <border outline="0">
        <bottom style="hair">
          <color indexed="64"/>
        </bottom>
      </border>
    </dxf>
    <dxf>
      <font>
        <b/>
        <i val="0"/>
        <strike val="0"/>
        <condense val="0"/>
        <extend val="0"/>
        <outline val="0"/>
        <shadow val="0"/>
        <u val="none"/>
        <vertAlign val="baseline"/>
        <sz val="10"/>
        <color auto="1"/>
        <name val="Arial"/>
        <scheme val="none"/>
      </font>
      <numFmt numFmtId="0" formatCode="General"/>
      <fill>
        <patternFill patternType="solid">
          <fgColor theme="4"/>
          <bgColor theme="4"/>
        </patternFill>
      </fill>
      <alignment horizontal="general" vertical="bottom" textRotation="0" wrapText="0" indent="0" justifyLastLine="0" shrinkToFit="0" readingOrder="0"/>
    </dxf>
    <dxf>
      <fill>
        <patternFill>
          <bgColor rgb="FFFFC000"/>
        </patternFill>
      </fill>
    </dxf>
    <dxf>
      <fill>
        <patternFill>
          <bgColor rgb="FFFFC000"/>
        </patternFill>
      </fill>
    </dxf>
  </dxfs>
  <tableStyles count="0" defaultTableStyle="TableStyleMedium2" defaultPivotStyle="PivotStyleLight16"/>
  <colors>
    <mruColors>
      <color rgb="FF003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1</xdr:col>
      <xdr:colOff>778459</xdr:colOff>
      <xdr:row>2</xdr:row>
      <xdr:rowOff>96086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76200"/>
          <a:ext cx="2914650" cy="36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1</xdr:col>
      <xdr:colOff>627329</xdr:colOff>
      <xdr:row>2</xdr:row>
      <xdr:rowOff>82751</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76200"/>
          <a:ext cx="2913328" cy="36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342900</xdr:colOff>
          <xdr:row>2</xdr:row>
          <xdr:rowOff>152400</xdr:rowOff>
        </xdr:to>
        <xdr:sp macro="" textlink="">
          <xdr:nvSpPr>
            <xdr:cNvPr id="13313" name="Apttus_App"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579120</xdr:colOff>
          <xdr:row>2</xdr:row>
          <xdr:rowOff>152400</xdr:rowOff>
        </xdr:to>
        <xdr:sp macro="" textlink="">
          <xdr:nvSpPr>
            <xdr:cNvPr id="13316" name="Apttus_AppData" hidden="1">
              <a:extLst>
                <a:ext uri="{63B3BB69-23CF-44E3-9099-C40C66FF867C}">
                  <a14:compatExt spid="_x0000_s13316"/>
                </a:ext>
                <a:ext uri="{FF2B5EF4-FFF2-40B4-BE49-F238E27FC236}">
                  <a16:creationId xmlns:a16="http://schemas.microsoft.com/office/drawing/2014/main" id="{4F19AE6A-D0BF-4D16-99D6-039784A2BCD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419100</xdr:colOff>
          <xdr:row>2</xdr:row>
          <xdr:rowOff>152400</xdr:rowOff>
        </xdr:to>
        <xdr:sp macro="" textlink="">
          <xdr:nvSpPr>
            <xdr:cNvPr id="13317" name="Apttus_AppDataTracker" hidden="1">
              <a:extLst>
                <a:ext uri="{63B3BB69-23CF-44E3-9099-C40C66FF867C}">
                  <a14:compatExt spid="_x0000_s13317"/>
                </a:ext>
                <a:ext uri="{FF2B5EF4-FFF2-40B4-BE49-F238E27FC236}">
                  <a16:creationId xmlns:a16="http://schemas.microsoft.com/office/drawing/2014/main" id="{85207977-874D-408E-9F63-0247D508B8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350520</xdr:colOff>
          <xdr:row>2</xdr:row>
          <xdr:rowOff>152400</xdr:rowOff>
        </xdr:to>
        <xdr:sp macro="" textlink="">
          <xdr:nvSpPr>
            <xdr:cNvPr id="13318" name="Apttus_DataProtection" hidden="1">
              <a:extLst>
                <a:ext uri="{63B3BB69-23CF-44E3-9099-C40C66FF867C}">
                  <a14:compatExt spid="_x0000_s13318"/>
                </a:ext>
                <a:ext uri="{FF2B5EF4-FFF2-40B4-BE49-F238E27FC236}">
                  <a16:creationId xmlns:a16="http://schemas.microsoft.com/office/drawing/2014/main" id="{831C52FC-C38F-4E78-92A7-944C773FD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C10:D41" totalsRowShown="0" headerRowDxfId="45" dataDxfId="43" headerRowBorderDxfId="44" tableBorderDxfId="42" headerRowCellStyle="Normal 10">
  <tableColumns count="2">
    <tableColumn id="1" xr3:uid="{00000000-0010-0000-0000-000001000000}" name=" Module Name" dataDxfId="41">
      <calculatedColumnFormula>IF(PAAR!$B$10 = 'Dropdown Data'!$F$7,$E11,IF(PAAR!$B$10 = 'Dropdown Data'!$F$10,$F11,IF(PAAR!$B$10 = 'Dropdown Data'!$F$13,$G11,"")))</calculatedColumnFormula>
    </tableColumn>
    <tableColumn id="2" xr3:uid="{00000000-0010-0000-0000-000002000000}" name="Module-Coverage-Intervention Reference (Name)"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ranslation" displayName="Translation" ref="A1:AG5" totalsRowShown="0" headerRowDxfId="39" dataDxfId="38">
  <autoFilter ref="A1:AG5" xr:uid="{00000000-0009-0000-0100-000001000000}"/>
  <tableColumns count="33">
    <tableColumn id="1" xr3:uid="{00000000-0010-0000-0100-000001000000}" name="Language" dataDxfId="37"/>
    <tableColumn id="2" xr3:uid="{00000000-0010-0000-0100-000002000000}" name="Language2" dataDxfId="36"/>
    <tableColumn id="3" xr3:uid="{00000000-0010-0000-0100-000003000000}" name="Document Title" dataDxfId="35"/>
    <tableColumn id="12" xr3:uid="{00000000-0010-0000-0100-00000C000000}" name="Version" dataDxfId="34"/>
    <tableColumn id="4" xr3:uid="{00000000-0010-0000-0100-000004000000}" name="Header 1" dataDxfId="33"/>
    <tableColumn id="7" xr3:uid="{00000000-0010-0000-0100-000007000000}" name="Summary Info 1" dataDxfId="32"/>
    <tableColumn id="8" xr3:uid="{00000000-0010-0000-0100-000008000000}" name="Summary Info 2" dataDxfId="31"/>
    <tableColumn id="9" xr3:uid="{00000000-0010-0000-0100-000009000000}" name="Summary Info 3" dataDxfId="30"/>
    <tableColumn id="10" xr3:uid="{00000000-0010-0000-0100-00000A000000}" name="Summary Info 4" dataDxfId="29"/>
    <tableColumn id="11" xr3:uid="{00000000-0010-0000-0100-00000B000000}" name="Summary Info 5" dataDxfId="28"/>
    <tableColumn id="5" xr3:uid="{00000000-0010-0000-0100-000005000000}" name="Header 2" dataDxfId="27"/>
    <tableColumn id="14" xr3:uid="{00000000-0010-0000-0100-00000E000000}" name="Header 2 Instructions" dataDxfId="26"/>
    <tableColumn id="6" xr3:uid="{00000000-0010-0000-0100-000006000000}" name="Header 3" dataDxfId="25"/>
    <tableColumn id="22" xr3:uid="{00000000-0010-0000-0100-000016000000}" name="Header 3 Instructions" dataDxfId="24"/>
    <tableColumn id="23" xr3:uid="{00000000-0010-0000-0100-000017000000}" name="PAAR 1" dataDxfId="23"/>
    <tableColumn id="24" xr3:uid="{00000000-0010-0000-0100-000018000000}" name="PAAR 2" dataDxfId="22"/>
    <tableColumn id="25" xr3:uid="{00000000-0010-0000-0100-000019000000}" name="PAAR 3" dataDxfId="21"/>
    <tableColumn id="26" xr3:uid="{00000000-0010-0000-0100-00001A000000}" name="PAAR 4" dataDxfId="20"/>
    <tableColumn id="20" xr3:uid="{00000000-0010-0000-0100-000014000000}" name="PAAR 5" dataDxfId="19"/>
    <tableColumn id="27" xr3:uid="{00000000-0010-0000-0100-00001B000000}" name="PAAR 6" dataDxfId="18"/>
    <tableColumn id="28" xr3:uid="{00000000-0010-0000-0100-00001C000000}" name="PAAR 7" dataDxfId="17"/>
    <tableColumn id="21" xr3:uid="{00000000-0010-0000-0100-000015000000}" name="PAAR 8" dataDxfId="16"/>
    <tableColumn id="29" xr3:uid="{00000000-0010-0000-0100-00001D000000}" name="PAAR 9" dataDxfId="15"/>
    <tableColumn id="30" xr3:uid="{00000000-0010-0000-0100-00001E000000}" name="PAAR 10" dataDxfId="14"/>
    <tableColumn id="33" xr3:uid="{00000000-0010-0000-0100-000021000000}" name="PAAR 11" dataDxfId="13"/>
    <tableColumn id="13" xr3:uid="{00000000-0010-0000-0100-00000D000000}" name="Header 4" dataDxfId="12"/>
    <tableColumn id="17" xr3:uid="{00000000-0010-0000-0100-000011000000}" name="Header 4 Instructions" dataDxfId="11"/>
    <tableColumn id="15" xr3:uid="{00000000-0010-0000-0100-00000F000000}" name="Additional Info 1" dataDxfId="10"/>
    <tableColumn id="16" xr3:uid="{00000000-0010-0000-0100-000010000000}" name="Additional Info 2" dataDxfId="9"/>
    <tableColumn id="18" xr3:uid="{00000000-0010-0000-0100-000012000000}" name="Additional Info 3" dataDxfId="8"/>
    <tableColumn id="19" xr3:uid="{00000000-0010-0000-0100-000013000000}" name="Additional Info 4" dataDxfId="7"/>
    <tableColumn id="31" xr3:uid="{00000000-0010-0000-0100-00001F000000}" name="Column1" dataDxfId="6"/>
    <tableColumn id="32" xr3:uid="{D04BDEBF-90C3-4A32-8A9F-61023C1EA92D}" name="Instructions" dataDxfId="5"/>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For_EN" displayName="For_EN" ref="B26:D254" totalsRowShown="0" headerRowDxfId="4" dataDxfId="3">
  <autoFilter ref="B26:D254" xr:uid="{00000000-0009-0000-0100-000002000000}"/>
  <tableColumns count="3">
    <tableColumn id="1" xr3:uid="{00000000-0010-0000-0200-000001000000}" name="Français" dataDxfId="2"/>
    <tableColumn id="2" xr3:uid="{00000000-0010-0000-0200-000002000000}" name="Español" dataDxfId="1"/>
    <tableColumn id="3" xr3:uid="{00000000-0010-0000-0200-000003000000}" name="English"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73E25-3796-401F-A558-2E051D40A282}">
  <sheetPr codeName="Sheet12"/>
  <dimension ref="A1:A8"/>
  <sheetViews>
    <sheetView showGridLines="0" workbookViewId="0">
      <selection activeCell="B1" sqref="B1"/>
    </sheetView>
  </sheetViews>
  <sheetFormatPr defaultColWidth="151.44140625" defaultRowHeight="14.4" x14ac:dyDescent="0.3"/>
  <cols>
    <col min="1" max="1" width="91.109375" customWidth="1"/>
  </cols>
  <sheetData>
    <row r="1" spans="1:1" ht="373.65" customHeight="1" x14ac:dyDescent="0.3">
      <c r="A1" s="84" t="str">
        <f>IFERROR(VLOOKUP(PAAR!B10,Translation[],33,0),"")</f>
        <v>Instrucciones para solicitantes
Seleccione el lenguage con el que se va a trabajar antes de comenzar el llenado de este formato.
Inicialmente se requiere que los solicitantes  proporcionen información contextual sobre la solicitud priorizada de monto por encima de la asignación (PAAR por sus siglas en inglés) en el campo "Información contextual" en la parte superior de la pestaña PAAR. Este campo debe incluir información sobre por qué los módulos seleccionados fueron identificados y priorizados para financiamiento adicional.
La lista completa de intervenciones PAAR debe ingresarse en la tabla de " solicitud priorizada de monto por encima de la asignación (PAAR)". Los solicitantes deben ingresar los datos en las columnas A, B, D, F y H, comenzando por la "Nivel de prioridad (para el Solicitante)" y terminando con la "Breve justificación". El contenido de las tres primeras columnas se selecciona de las listas de pre-selección del formato. Asegúrese de seleccionar la clasificación de prioridad, el módulo y la intervención correctos para cada línea individual. La columna "Monto solicitado (USD)" se completa automáticamente una vez que se ingresa el valor de la columna anterior.
Tenga en cuenta que los solicitantes NO deben completar los campos "Breve justificación (traducida)" y las últimas tres columnas verdes.
Asegúrese de haber ingresado todos los campos del solicitante en la tabla de " solicitud priorizada de monto por encima de la asignación (PAAR)". Una vez que la información contextual y las columnas A-F estén completas, guarde el archivo Excel e inclúyalo como parte de los documentos presentados con la Solicitud de financiamiento.</v>
      </c>
    </row>
    <row r="2" spans="1:1" x14ac:dyDescent="0.3">
      <c r="A2" s="82"/>
    </row>
    <row r="3" spans="1:1" x14ac:dyDescent="0.3">
      <c r="A3" s="82" t="s">
        <v>895</v>
      </c>
    </row>
    <row r="4" spans="1:1" x14ac:dyDescent="0.3">
      <c r="A4" s="82"/>
    </row>
    <row r="5" spans="1:1" x14ac:dyDescent="0.3">
      <c r="A5" s="82"/>
    </row>
    <row r="6" spans="1:1" x14ac:dyDescent="0.3">
      <c r="A6" s="83"/>
    </row>
    <row r="7" spans="1:1" x14ac:dyDescent="0.3">
      <c r="A7" s="82"/>
    </row>
    <row r="8" spans="1:1" x14ac:dyDescent="0.3">
      <c r="A8" s="82"/>
    </row>
  </sheetData>
  <sheetProtection password="FB8C" sheet="1"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V35"/>
  <sheetViews>
    <sheetView view="pageBreakPreview" zoomScale="90" zoomScaleNormal="100" zoomScaleSheetLayoutView="90" workbookViewId="0">
      <selection activeCell="D22" sqref="D22:V22"/>
    </sheetView>
  </sheetViews>
  <sheetFormatPr defaultColWidth="9.109375" defaultRowHeight="13.8" x14ac:dyDescent="0.3"/>
  <cols>
    <col min="1" max="3" width="25.88671875" style="10" customWidth="1" collapsed="1"/>
    <col min="4" max="4" width="23.44140625" style="10" bestFit="1" customWidth="1" collapsed="1"/>
    <col min="5" max="16384" width="9.109375" style="10" collapsed="1"/>
  </cols>
  <sheetData>
    <row r="1" spans="1:22" ht="17.399999999999999" x14ac:dyDescent="0.3">
      <c r="A1" s="114" t="s">
        <v>30</v>
      </c>
      <c r="B1" s="114"/>
      <c r="C1" s="114"/>
      <c r="D1" s="114"/>
      <c r="E1" s="114"/>
      <c r="F1" s="114"/>
      <c r="G1" s="114"/>
      <c r="H1" s="114"/>
      <c r="I1" s="114"/>
      <c r="J1" s="114"/>
      <c r="K1" s="114"/>
      <c r="L1" s="114"/>
      <c r="M1" s="114"/>
      <c r="N1" s="114"/>
      <c r="O1" s="114"/>
      <c r="P1" s="114"/>
      <c r="Q1" s="114"/>
      <c r="R1" s="114"/>
      <c r="S1" s="114"/>
      <c r="T1" s="114"/>
      <c r="U1" s="114"/>
      <c r="V1" s="114"/>
    </row>
    <row r="2" spans="1:22" ht="90" customHeight="1" x14ac:dyDescent="0.3">
      <c r="A2" s="127" t="s">
        <v>31</v>
      </c>
      <c r="B2" s="127"/>
      <c r="C2" s="127"/>
      <c r="D2" s="127"/>
      <c r="E2" s="127"/>
      <c r="F2" s="127"/>
      <c r="G2" s="127"/>
      <c r="H2" s="127"/>
      <c r="I2" s="127"/>
      <c r="J2" s="127"/>
      <c r="K2" s="127"/>
      <c r="L2" s="127"/>
      <c r="M2" s="127"/>
      <c r="N2" s="127"/>
      <c r="O2" s="127"/>
      <c r="P2" s="127"/>
      <c r="Q2" s="127"/>
      <c r="R2" s="127"/>
      <c r="S2" s="127"/>
      <c r="T2" s="127"/>
      <c r="U2" s="127"/>
      <c r="V2" s="127"/>
    </row>
    <row r="3" spans="1:22" ht="15" customHeight="1" x14ac:dyDescent="0.3">
      <c r="A3" s="32" t="s">
        <v>20</v>
      </c>
      <c r="B3" s="32" t="s">
        <v>32</v>
      </c>
      <c r="C3" s="32" t="s">
        <v>22</v>
      </c>
      <c r="D3" s="128" t="s">
        <v>33</v>
      </c>
      <c r="E3" s="128"/>
      <c r="F3" s="128"/>
      <c r="G3" s="128"/>
      <c r="H3" s="128"/>
      <c r="I3" s="128"/>
      <c r="J3" s="128"/>
      <c r="K3" s="128"/>
      <c r="L3" s="128"/>
      <c r="M3" s="128"/>
      <c r="N3" s="128"/>
      <c r="O3" s="128"/>
      <c r="P3" s="128"/>
      <c r="Q3" s="128"/>
      <c r="R3" s="128"/>
      <c r="S3" s="128"/>
      <c r="T3" s="128"/>
      <c r="U3" s="128"/>
      <c r="V3" s="128"/>
    </row>
    <row r="4" spans="1:22" x14ac:dyDescent="0.3">
      <c r="A4" s="27">
        <f>IFERROR(IF(PAAR!$B$10="English",'Add Info-Info Supp-Info Ad'!$A4,IF(PAAR!$B$10="Français",VLOOKUP('Add Info-Info Supp-Info Ad'!$A4,For_EN[],3,0),IF(PAAR!$B$10="Español",VLOOKUP('Add Info-Info Supp-Info Ad'!$A4,For_EN[[Español]:[English]],2,0)))),0)</f>
        <v>0</v>
      </c>
      <c r="B4" s="27">
        <f>IFERROR(IF(PAAR!$B$10="English",'Add Info-Info Supp-Info Ad'!$B4,IF(PAAR!$B$10="Français",VLOOKUP('Add Info-Info Supp-Info Ad'!$B4,For_EN[],3,0),IF(PAAR!$B$10="Español",VLOOKUP('Add Info-Info Supp-Info Ad'!$B4,For_EN[[Español]:[English]],2,0)))),0)</f>
        <v>0</v>
      </c>
      <c r="C4" s="27">
        <f>IFERROR(IF(PAAR!$B$10="English",'Add Info-Info Supp-Info Ad'!$C4,IF(PAAR!$B$10="Français",VLOOKUP('Add Info-Info Supp-Info Ad'!$C4,For_EN[],3,0),IF(PAAR!$B$10="Español",VLOOKUP('Add Info-Info Supp-Info Ad'!$C4,For_EN[[Español]:[English]],2,0)))),0)</f>
        <v>0</v>
      </c>
      <c r="D4" s="131">
        <f>'Add Info-Info Supp-Info Ad'!D4</f>
        <v>0</v>
      </c>
      <c r="E4" s="131"/>
      <c r="F4" s="131"/>
      <c r="G4" s="131"/>
      <c r="H4" s="131"/>
      <c r="I4" s="131"/>
      <c r="J4" s="131"/>
      <c r="K4" s="131"/>
      <c r="L4" s="131"/>
      <c r="M4" s="131"/>
      <c r="N4" s="131"/>
      <c r="O4" s="131"/>
      <c r="P4" s="131"/>
      <c r="Q4" s="131"/>
      <c r="R4" s="131"/>
      <c r="S4" s="131"/>
      <c r="T4" s="131"/>
      <c r="U4" s="131"/>
      <c r="V4" s="131"/>
    </row>
    <row r="5" spans="1:22" ht="14.25" customHeight="1" x14ac:dyDescent="0.3">
      <c r="A5" s="27">
        <f>IFERROR(IF(PAAR!$B$10="English",'Add Info-Info Supp-Info Ad'!$A5,IF(PAAR!$B$10="Français",VLOOKUP('Add Info-Info Supp-Info Ad'!$A5,For_EN[],3,0),IF(PAAR!$B$10="Español",VLOOKUP('Add Info-Info Supp-Info Ad'!$A5,For_EN[[Español]:[English]],2,0)))),0)</f>
        <v>0</v>
      </c>
      <c r="B5" s="27">
        <f>IFERROR(IF(PAAR!$B$10="English",'Add Info-Info Supp-Info Ad'!$B5,IF(PAAR!$B$10="Français",VLOOKUP('Add Info-Info Supp-Info Ad'!$B5,For_EN[],3,0),IF(PAAR!$B$10="Español",VLOOKUP('Add Info-Info Supp-Info Ad'!$B5,For_EN[[Español]:[English]],2,0)))),0)</f>
        <v>0</v>
      </c>
      <c r="C5" s="27">
        <f>IFERROR(IF(PAAR!$B$10="English",'Add Info-Info Supp-Info Ad'!$C5,IF(PAAR!$B$10="Français",VLOOKUP('Add Info-Info Supp-Info Ad'!$C5,For_EN[],3,0),IF(PAAR!$B$10="Español",VLOOKUP('Add Info-Info Supp-Info Ad'!$C5,For_EN[[Español]:[English]],2,0)))),0)</f>
        <v>0</v>
      </c>
      <c r="D5" s="131">
        <f>'Add Info-Info Supp-Info Ad'!D5</f>
        <v>0</v>
      </c>
      <c r="E5" s="131"/>
      <c r="F5" s="131"/>
      <c r="G5" s="131"/>
      <c r="H5" s="131"/>
      <c r="I5" s="131"/>
      <c r="J5" s="131"/>
      <c r="K5" s="131"/>
      <c r="L5" s="131"/>
      <c r="M5" s="131"/>
      <c r="N5" s="131"/>
      <c r="O5" s="131"/>
      <c r="P5" s="131"/>
      <c r="Q5" s="131"/>
      <c r="R5" s="131"/>
      <c r="S5" s="131"/>
      <c r="T5" s="131"/>
      <c r="U5" s="131"/>
      <c r="V5" s="131"/>
    </row>
    <row r="6" spans="1:22" x14ac:dyDescent="0.3">
      <c r="A6" s="27">
        <f>IFERROR(IF(PAAR!$B$10="English",'Add Info-Info Supp-Info Ad'!$A6,IF(PAAR!$B$10="Français",VLOOKUP('Add Info-Info Supp-Info Ad'!$A6,For_EN[],3,0),IF(PAAR!$B$10="Español",VLOOKUP('Add Info-Info Supp-Info Ad'!$A6,For_EN[[Español]:[English]],2,0)))),0)</f>
        <v>0</v>
      </c>
      <c r="B6" s="27">
        <f>IFERROR(IF(PAAR!$B$10="English",'Add Info-Info Supp-Info Ad'!$B6,IF(PAAR!$B$10="Français",VLOOKUP('Add Info-Info Supp-Info Ad'!$B6,For_EN[],3,0),IF(PAAR!$B$10="Español",VLOOKUP('Add Info-Info Supp-Info Ad'!$B6,For_EN[[Español]:[English]],2,0)))),0)</f>
        <v>0</v>
      </c>
      <c r="C6" s="27">
        <f>IFERROR(IF(PAAR!$B$10="English",'Add Info-Info Supp-Info Ad'!$C6,IF(PAAR!$B$10="Français",VLOOKUP('Add Info-Info Supp-Info Ad'!$C6,For_EN[],3,0),IF(PAAR!$B$10="Español",VLOOKUP('Add Info-Info Supp-Info Ad'!$C6,For_EN[[Español]:[English]],2,0)))),0)</f>
        <v>0</v>
      </c>
      <c r="D6" s="131">
        <f>'Add Info-Info Supp-Info Ad'!D6</f>
        <v>0</v>
      </c>
      <c r="E6" s="131"/>
      <c r="F6" s="131"/>
      <c r="G6" s="131"/>
      <c r="H6" s="131"/>
      <c r="I6" s="131"/>
      <c r="J6" s="131"/>
      <c r="K6" s="131"/>
      <c r="L6" s="131"/>
      <c r="M6" s="131"/>
      <c r="N6" s="131"/>
      <c r="O6" s="131"/>
      <c r="P6" s="131"/>
      <c r="Q6" s="131"/>
      <c r="R6" s="131"/>
      <c r="S6" s="131"/>
      <c r="T6" s="131"/>
      <c r="U6" s="131"/>
      <c r="V6" s="131"/>
    </row>
    <row r="7" spans="1:22" x14ac:dyDescent="0.3">
      <c r="A7" s="27">
        <f>IFERROR(IF(PAAR!$B$10="English",'Add Info-Info Supp-Info Ad'!$A7,IF(PAAR!$B$10="Français",VLOOKUP('Add Info-Info Supp-Info Ad'!$A7,For_EN[],3,0),IF(PAAR!$B$10="Español",VLOOKUP('Add Info-Info Supp-Info Ad'!$A7,For_EN[[Español]:[English]],2,0)))),0)</f>
        <v>0</v>
      </c>
      <c r="B7" s="27">
        <f>IFERROR(IF(PAAR!$B$10="English",'Add Info-Info Supp-Info Ad'!$B7,IF(PAAR!$B$10="Français",VLOOKUP('Add Info-Info Supp-Info Ad'!$B7,For_EN[],3,0),IF(PAAR!$B$10="Español",VLOOKUP('Add Info-Info Supp-Info Ad'!$B7,For_EN[[Español]:[English]],2,0)))),0)</f>
        <v>0</v>
      </c>
      <c r="C7" s="27">
        <f>IFERROR(IF(PAAR!$B$10="English",'Add Info-Info Supp-Info Ad'!$C7,IF(PAAR!$B$10="Français",VLOOKUP('Add Info-Info Supp-Info Ad'!$C7,For_EN[],3,0),IF(PAAR!$B$10="Español",VLOOKUP('Add Info-Info Supp-Info Ad'!$C7,For_EN[[Español]:[English]],2,0)))),0)</f>
        <v>0</v>
      </c>
      <c r="D7" s="131">
        <f>'Add Info-Info Supp-Info Ad'!D7</f>
        <v>0</v>
      </c>
      <c r="E7" s="131"/>
      <c r="F7" s="131"/>
      <c r="G7" s="131"/>
      <c r="H7" s="131"/>
      <c r="I7" s="131"/>
      <c r="J7" s="131"/>
      <c r="K7" s="131"/>
      <c r="L7" s="131"/>
      <c r="M7" s="131"/>
      <c r="N7" s="131"/>
      <c r="O7" s="131"/>
      <c r="P7" s="131"/>
      <c r="Q7" s="131"/>
      <c r="R7" s="131"/>
      <c r="S7" s="131"/>
      <c r="T7" s="131"/>
      <c r="U7" s="131"/>
      <c r="V7" s="131"/>
    </row>
    <row r="8" spans="1:22" x14ac:dyDescent="0.3">
      <c r="A8" s="27">
        <f>IFERROR(IF(PAAR!$B$10="English",'Add Info-Info Supp-Info Ad'!$A8,IF(PAAR!$B$10="Français",VLOOKUP('Add Info-Info Supp-Info Ad'!$A8,For_EN[],3,0),IF(PAAR!$B$10="Español",VLOOKUP('Add Info-Info Supp-Info Ad'!$A8,For_EN[[Español]:[English]],2,0)))),0)</f>
        <v>0</v>
      </c>
      <c r="B8" s="27">
        <f>IFERROR(IF(PAAR!$B$10="English",'Add Info-Info Supp-Info Ad'!$B8,IF(PAAR!$B$10="Français",VLOOKUP('Add Info-Info Supp-Info Ad'!$B8,For_EN[],3,0),IF(PAAR!$B$10="Español",VLOOKUP('Add Info-Info Supp-Info Ad'!$B8,For_EN[[Español]:[English]],2,0)))),0)</f>
        <v>0</v>
      </c>
      <c r="C8" s="27">
        <f>IFERROR(IF(PAAR!$B$10="English",'Add Info-Info Supp-Info Ad'!$C8,IF(PAAR!$B$10="Français",VLOOKUP('Add Info-Info Supp-Info Ad'!$C8,For_EN[],3,0),IF(PAAR!$B$10="Español",VLOOKUP('Add Info-Info Supp-Info Ad'!$C8,For_EN[[Español]:[English]],2,0)))),0)</f>
        <v>0</v>
      </c>
      <c r="D8" s="131">
        <f>'Add Info-Info Supp-Info Ad'!D8</f>
        <v>0</v>
      </c>
      <c r="E8" s="131"/>
      <c r="F8" s="131"/>
      <c r="G8" s="131"/>
      <c r="H8" s="131"/>
      <c r="I8" s="131"/>
      <c r="J8" s="131"/>
      <c r="K8" s="131"/>
      <c r="L8" s="131"/>
      <c r="M8" s="131"/>
      <c r="N8" s="131"/>
      <c r="O8" s="131"/>
      <c r="P8" s="131"/>
      <c r="Q8" s="131"/>
      <c r="R8" s="131"/>
      <c r="S8" s="131"/>
      <c r="T8" s="131"/>
      <c r="U8" s="131"/>
      <c r="V8" s="131"/>
    </row>
    <row r="9" spans="1:22" x14ac:dyDescent="0.3">
      <c r="A9" s="27">
        <f>IFERROR(IF(PAAR!$B$10="English",'Add Info-Info Supp-Info Ad'!$A9,IF(PAAR!$B$10="Français",VLOOKUP('Add Info-Info Supp-Info Ad'!$A9,For_EN[],3,0),IF(PAAR!$B$10="Español",VLOOKUP('Add Info-Info Supp-Info Ad'!$A9,For_EN[[Español]:[English]],2,0)))),0)</f>
        <v>0</v>
      </c>
      <c r="B9" s="27">
        <f>IFERROR(IF(PAAR!$B$10="English",'Add Info-Info Supp-Info Ad'!$B9,IF(PAAR!$B$10="Français",VLOOKUP('Add Info-Info Supp-Info Ad'!$B9,For_EN[],3,0),IF(PAAR!$B$10="Español",VLOOKUP('Add Info-Info Supp-Info Ad'!$B9,For_EN[[Español]:[English]],2,0)))),0)</f>
        <v>0</v>
      </c>
      <c r="C9" s="27">
        <f>IFERROR(IF(PAAR!$B$10="English",'Add Info-Info Supp-Info Ad'!$C9,IF(PAAR!$B$10="Français",VLOOKUP('Add Info-Info Supp-Info Ad'!$C9,For_EN[],3,0),IF(PAAR!$B$10="Español",VLOOKUP('Add Info-Info Supp-Info Ad'!$C9,For_EN[[Español]:[English]],2,0)))),0)</f>
        <v>0</v>
      </c>
      <c r="D9" s="131">
        <f>'Add Info-Info Supp-Info Ad'!D9</f>
        <v>0</v>
      </c>
      <c r="E9" s="131"/>
      <c r="F9" s="131"/>
      <c r="G9" s="131"/>
      <c r="H9" s="131"/>
      <c r="I9" s="131"/>
      <c r="J9" s="131"/>
      <c r="K9" s="131"/>
      <c r="L9" s="131"/>
      <c r="M9" s="131"/>
      <c r="N9" s="131"/>
      <c r="O9" s="131"/>
      <c r="P9" s="131"/>
      <c r="Q9" s="131"/>
      <c r="R9" s="131"/>
      <c r="S9" s="131"/>
      <c r="T9" s="131"/>
      <c r="U9" s="131"/>
      <c r="V9" s="131"/>
    </row>
    <row r="10" spans="1:22" x14ac:dyDescent="0.3">
      <c r="A10" s="27">
        <f>IFERROR(IF(PAAR!$B$10="English",'Add Info-Info Supp-Info Ad'!$A10,IF(PAAR!$B$10="Français",VLOOKUP('Add Info-Info Supp-Info Ad'!$A10,For_EN[],3,0),IF(PAAR!$B$10="Español",VLOOKUP('Add Info-Info Supp-Info Ad'!$A10,For_EN[[Español]:[English]],2,0)))),0)</f>
        <v>0</v>
      </c>
      <c r="B10" s="27">
        <f>IFERROR(IF(PAAR!$B$10="English",'Add Info-Info Supp-Info Ad'!$B10,IF(PAAR!$B$10="Français",VLOOKUP('Add Info-Info Supp-Info Ad'!$B10,For_EN[],3,0),IF(PAAR!$B$10="Español",VLOOKUP('Add Info-Info Supp-Info Ad'!$B10,For_EN[[Español]:[English]],2,0)))),0)</f>
        <v>0</v>
      </c>
      <c r="C10" s="27">
        <f>IFERROR(IF(PAAR!$B$10="English",'Add Info-Info Supp-Info Ad'!$C10,IF(PAAR!$B$10="Français",VLOOKUP('Add Info-Info Supp-Info Ad'!$C10,For_EN[],3,0),IF(PAAR!$B$10="Español",VLOOKUP('Add Info-Info Supp-Info Ad'!$C10,For_EN[[Español]:[English]],2,0)))),0)</f>
        <v>0</v>
      </c>
      <c r="D10" s="131">
        <f>'Add Info-Info Supp-Info Ad'!D10</f>
        <v>0</v>
      </c>
      <c r="E10" s="131"/>
      <c r="F10" s="131"/>
      <c r="G10" s="131"/>
      <c r="H10" s="131"/>
      <c r="I10" s="131"/>
      <c r="J10" s="131"/>
      <c r="K10" s="131"/>
      <c r="L10" s="131"/>
      <c r="M10" s="131"/>
      <c r="N10" s="131"/>
      <c r="O10" s="131"/>
      <c r="P10" s="131"/>
      <c r="Q10" s="131"/>
      <c r="R10" s="131"/>
      <c r="S10" s="131"/>
      <c r="T10" s="131"/>
      <c r="U10" s="131"/>
      <c r="V10" s="131"/>
    </row>
    <row r="11" spans="1:22" x14ac:dyDescent="0.3">
      <c r="A11" s="27">
        <f>IFERROR(IF(PAAR!$B$10="English",'Add Info-Info Supp-Info Ad'!$A11,IF(PAAR!$B$10="Français",VLOOKUP('Add Info-Info Supp-Info Ad'!$A11,For_EN[],3,0),IF(PAAR!$B$10="Español",VLOOKUP('Add Info-Info Supp-Info Ad'!$A11,For_EN[[Español]:[English]],2,0)))),0)</f>
        <v>0</v>
      </c>
      <c r="B11" s="27">
        <f>IFERROR(IF(PAAR!$B$10="English",'Add Info-Info Supp-Info Ad'!$B11,IF(PAAR!$B$10="Français",VLOOKUP('Add Info-Info Supp-Info Ad'!$B11,For_EN[],3,0),IF(PAAR!$B$10="Español",VLOOKUP('Add Info-Info Supp-Info Ad'!$B11,For_EN[[Español]:[English]],2,0)))),0)</f>
        <v>0</v>
      </c>
      <c r="C11" s="27">
        <f>IFERROR(IF(PAAR!$B$10="English",'Add Info-Info Supp-Info Ad'!$C11,IF(PAAR!$B$10="Français",VLOOKUP('Add Info-Info Supp-Info Ad'!$C11,For_EN[],3,0),IF(PAAR!$B$10="Español",VLOOKUP('Add Info-Info Supp-Info Ad'!$C11,For_EN[[Español]:[English]],2,0)))),0)</f>
        <v>0</v>
      </c>
      <c r="D11" s="131">
        <f>'Add Info-Info Supp-Info Ad'!D11</f>
        <v>0</v>
      </c>
      <c r="E11" s="131"/>
      <c r="F11" s="131"/>
      <c r="G11" s="131"/>
      <c r="H11" s="131"/>
      <c r="I11" s="131"/>
      <c r="J11" s="131"/>
      <c r="K11" s="131"/>
      <c r="L11" s="131"/>
      <c r="M11" s="131"/>
      <c r="N11" s="131"/>
      <c r="O11" s="131"/>
      <c r="P11" s="131"/>
      <c r="Q11" s="131"/>
      <c r="R11" s="131"/>
      <c r="S11" s="131"/>
      <c r="T11" s="131"/>
      <c r="U11" s="131"/>
      <c r="V11" s="131"/>
    </row>
    <row r="12" spans="1:22" x14ac:dyDescent="0.3">
      <c r="A12" s="27">
        <f>IFERROR(IF(PAAR!$B$10="English",'Add Info-Info Supp-Info Ad'!$A12,IF(PAAR!$B$10="Français",VLOOKUP('Add Info-Info Supp-Info Ad'!$A12,For_EN[],3,0),IF(PAAR!$B$10="Español",VLOOKUP('Add Info-Info Supp-Info Ad'!$A12,For_EN[[Español]:[English]],2,0)))),0)</f>
        <v>0</v>
      </c>
      <c r="B12" s="27">
        <f>IFERROR(IF(PAAR!$B$10="English",'Add Info-Info Supp-Info Ad'!$B12,IF(PAAR!$B$10="Français",VLOOKUP('Add Info-Info Supp-Info Ad'!$B12,For_EN[],3,0),IF(PAAR!$B$10="Español",VLOOKUP('Add Info-Info Supp-Info Ad'!$B12,For_EN[[Español]:[English]],2,0)))),0)</f>
        <v>0</v>
      </c>
      <c r="C12" s="27">
        <f>IFERROR(IF(PAAR!$B$10="English",'Add Info-Info Supp-Info Ad'!$C12,IF(PAAR!$B$10="Français",VLOOKUP('Add Info-Info Supp-Info Ad'!$C12,For_EN[],3,0),IF(PAAR!$B$10="Español",VLOOKUP('Add Info-Info Supp-Info Ad'!$C12,For_EN[[Español]:[English]],2,0)))),0)</f>
        <v>0</v>
      </c>
      <c r="D12" s="131">
        <f>'Add Info-Info Supp-Info Ad'!D12</f>
        <v>0</v>
      </c>
      <c r="E12" s="131"/>
      <c r="F12" s="131"/>
      <c r="G12" s="131"/>
      <c r="H12" s="131"/>
      <c r="I12" s="131"/>
      <c r="J12" s="131"/>
      <c r="K12" s="131"/>
      <c r="L12" s="131"/>
      <c r="M12" s="131"/>
      <c r="N12" s="131"/>
      <c r="O12" s="131"/>
      <c r="P12" s="131"/>
      <c r="Q12" s="131"/>
      <c r="R12" s="131"/>
      <c r="S12" s="131"/>
      <c r="T12" s="131"/>
      <c r="U12" s="131"/>
      <c r="V12" s="131"/>
    </row>
    <row r="13" spans="1:22" x14ac:dyDescent="0.3">
      <c r="A13" s="27">
        <f>IFERROR(IF(PAAR!$B$10="English",'Add Info-Info Supp-Info Ad'!$A13,IF(PAAR!$B$10="Français",VLOOKUP('Add Info-Info Supp-Info Ad'!$A13,For_EN[],3,0),IF(PAAR!$B$10="Español",VLOOKUP('Add Info-Info Supp-Info Ad'!$A13,For_EN[[Español]:[English]],2,0)))),0)</f>
        <v>0</v>
      </c>
      <c r="B13" s="27">
        <f>IFERROR(IF(PAAR!$B$10="English",'Add Info-Info Supp-Info Ad'!$B13,IF(PAAR!$B$10="Français",VLOOKUP('Add Info-Info Supp-Info Ad'!$B13,For_EN[],3,0),IF(PAAR!$B$10="Español",VLOOKUP('Add Info-Info Supp-Info Ad'!$B13,For_EN[[Español]:[English]],2,0)))),0)</f>
        <v>0</v>
      </c>
      <c r="C13" s="27">
        <f>IFERROR(IF(PAAR!$B$10="English",'Add Info-Info Supp-Info Ad'!$C13,IF(PAAR!$B$10="Français",VLOOKUP('Add Info-Info Supp-Info Ad'!$C13,For_EN[],3,0),IF(PAAR!$B$10="Español",VLOOKUP('Add Info-Info Supp-Info Ad'!$C13,For_EN[[Español]:[English]],2,0)))),0)</f>
        <v>0</v>
      </c>
      <c r="D13" s="131">
        <f>'Add Info-Info Supp-Info Ad'!D13</f>
        <v>0</v>
      </c>
      <c r="E13" s="131"/>
      <c r="F13" s="131"/>
      <c r="G13" s="131"/>
      <c r="H13" s="131"/>
      <c r="I13" s="131"/>
      <c r="J13" s="131"/>
      <c r="K13" s="131"/>
      <c r="L13" s="131"/>
      <c r="M13" s="131"/>
      <c r="N13" s="131"/>
      <c r="O13" s="131"/>
      <c r="P13" s="131"/>
      <c r="Q13" s="131"/>
      <c r="R13" s="131"/>
      <c r="S13" s="131"/>
      <c r="T13" s="131"/>
      <c r="U13" s="131"/>
      <c r="V13" s="131"/>
    </row>
    <row r="14" spans="1:22" x14ac:dyDescent="0.3">
      <c r="A14" s="27">
        <f>IFERROR(IF(PAAR!$B$10="English",'Add Info-Info Supp-Info Ad'!$A14,IF(PAAR!$B$10="Français",VLOOKUP('Add Info-Info Supp-Info Ad'!$A14,For_EN[],3,0),IF(PAAR!$B$10="Español",VLOOKUP('Add Info-Info Supp-Info Ad'!$A14,For_EN[[Español]:[English]],2,0)))),0)</f>
        <v>0</v>
      </c>
      <c r="B14" s="27">
        <f>IFERROR(IF(PAAR!$B$10="English",'Add Info-Info Supp-Info Ad'!$B14,IF(PAAR!$B$10="Français",VLOOKUP('Add Info-Info Supp-Info Ad'!$B14,For_EN[],3,0),IF(PAAR!$B$10="Español",VLOOKUP('Add Info-Info Supp-Info Ad'!$B14,For_EN[[Español]:[English]],2,0)))),0)</f>
        <v>0</v>
      </c>
      <c r="C14" s="27">
        <f>IFERROR(IF(PAAR!$B$10="English",'Add Info-Info Supp-Info Ad'!$C14,IF(PAAR!$B$10="Français",VLOOKUP('Add Info-Info Supp-Info Ad'!$C14,For_EN[],3,0),IF(PAAR!$B$10="Español",VLOOKUP('Add Info-Info Supp-Info Ad'!$C14,For_EN[[Español]:[English]],2,0)))),0)</f>
        <v>0</v>
      </c>
      <c r="D14" s="131">
        <f>'Add Info-Info Supp-Info Ad'!D14</f>
        <v>0</v>
      </c>
      <c r="E14" s="131"/>
      <c r="F14" s="131"/>
      <c r="G14" s="131"/>
      <c r="H14" s="131"/>
      <c r="I14" s="131"/>
      <c r="J14" s="131"/>
      <c r="K14" s="131"/>
      <c r="L14" s="131"/>
      <c r="M14" s="131"/>
      <c r="N14" s="131"/>
      <c r="O14" s="131"/>
      <c r="P14" s="131"/>
      <c r="Q14" s="131"/>
      <c r="R14" s="131"/>
      <c r="S14" s="131"/>
      <c r="T14" s="131"/>
      <c r="U14" s="131"/>
      <c r="V14" s="131"/>
    </row>
    <row r="15" spans="1:22" x14ac:dyDescent="0.3">
      <c r="A15" s="27">
        <f>IFERROR(IF(PAAR!$B$10="English",'Add Info-Info Supp-Info Ad'!$A15,IF(PAAR!$B$10="Français",VLOOKUP('Add Info-Info Supp-Info Ad'!$A15,For_EN[],3,0),IF(PAAR!$B$10="Español",VLOOKUP('Add Info-Info Supp-Info Ad'!$A15,For_EN[[Español]:[English]],2,0)))),0)</f>
        <v>0</v>
      </c>
      <c r="B15" s="27">
        <f>IFERROR(IF(PAAR!$B$10="English",'Add Info-Info Supp-Info Ad'!$B15,IF(PAAR!$B$10="Français",VLOOKUP('Add Info-Info Supp-Info Ad'!$B15,For_EN[],3,0),IF(PAAR!$B$10="Español",VLOOKUP('Add Info-Info Supp-Info Ad'!$B15,For_EN[[Español]:[English]],2,0)))),0)</f>
        <v>0</v>
      </c>
      <c r="C15" s="27">
        <f>IFERROR(IF(PAAR!$B$10="English",'Add Info-Info Supp-Info Ad'!$C15,IF(PAAR!$B$10="Français",VLOOKUP('Add Info-Info Supp-Info Ad'!$C15,For_EN[],3,0),IF(PAAR!$B$10="Español",VLOOKUP('Add Info-Info Supp-Info Ad'!$C15,For_EN[[Español]:[English]],2,0)))),0)</f>
        <v>0</v>
      </c>
      <c r="D15" s="131">
        <f>'Add Info-Info Supp-Info Ad'!D15</f>
        <v>0</v>
      </c>
      <c r="E15" s="131"/>
      <c r="F15" s="131"/>
      <c r="G15" s="131"/>
      <c r="H15" s="131"/>
      <c r="I15" s="131"/>
      <c r="J15" s="131"/>
      <c r="K15" s="131"/>
      <c r="L15" s="131"/>
      <c r="M15" s="131"/>
      <c r="N15" s="131"/>
      <c r="O15" s="131"/>
      <c r="P15" s="131"/>
      <c r="Q15" s="131"/>
      <c r="R15" s="131"/>
      <c r="S15" s="131"/>
      <c r="T15" s="131"/>
      <c r="U15" s="131"/>
      <c r="V15" s="131"/>
    </row>
    <row r="16" spans="1:22" x14ac:dyDescent="0.3">
      <c r="A16" s="27">
        <f>IFERROR(IF(PAAR!$B$10="English",'Add Info-Info Supp-Info Ad'!$A16,IF(PAAR!$B$10="Français",VLOOKUP('Add Info-Info Supp-Info Ad'!$A16,For_EN[],3,0),IF(PAAR!$B$10="Español",VLOOKUP('Add Info-Info Supp-Info Ad'!$A16,For_EN[[Español]:[English]],2,0)))),0)</f>
        <v>0</v>
      </c>
      <c r="B16" s="27">
        <f>IFERROR(IF(PAAR!$B$10="English",'Add Info-Info Supp-Info Ad'!$B16,IF(PAAR!$B$10="Français",VLOOKUP('Add Info-Info Supp-Info Ad'!$B16,For_EN[],3,0),IF(PAAR!$B$10="Español",VLOOKUP('Add Info-Info Supp-Info Ad'!$B16,For_EN[[Español]:[English]],2,0)))),0)</f>
        <v>0</v>
      </c>
      <c r="C16" s="27">
        <f>IFERROR(IF(PAAR!$B$10="English",'Add Info-Info Supp-Info Ad'!$C16,IF(PAAR!$B$10="Français",VLOOKUP('Add Info-Info Supp-Info Ad'!$C16,For_EN[],3,0),IF(PAAR!$B$10="Español",VLOOKUP('Add Info-Info Supp-Info Ad'!$C16,For_EN[[Español]:[English]],2,0)))),0)</f>
        <v>0</v>
      </c>
      <c r="D16" s="131">
        <f>'Add Info-Info Supp-Info Ad'!D16</f>
        <v>0</v>
      </c>
      <c r="E16" s="131"/>
      <c r="F16" s="131"/>
      <c r="G16" s="131"/>
      <c r="H16" s="131"/>
      <c r="I16" s="131"/>
      <c r="J16" s="131"/>
      <c r="K16" s="131"/>
      <c r="L16" s="131"/>
      <c r="M16" s="131"/>
      <c r="N16" s="131"/>
      <c r="O16" s="131"/>
      <c r="P16" s="131"/>
      <c r="Q16" s="131"/>
      <c r="R16" s="131"/>
      <c r="S16" s="131"/>
      <c r="T16" s="131"/>
      <c r="U16" s="131"/>
      <c r="V16" s="131"/>
    </row>
    <row r="17" spans="1:22" x14ac:dyDescent="0.3">
      <c r="A17" s="27">
        <f>IFERROR(IF(PAAR!$B$10="English",'Add Info-Info Supp-Info Ad'!$A17,IF(PAAR!$B$10="Français",VLOOKUP('Add Info-Info Supp-Info Ad'!$A17,For_EN[],3,0),IF(PAAR!$B$10="Español",VLOOKUP('Add Info-Info Supp-Info Ad'!$A17,For_EN[[Español]:[English]],2,0)))),0)</f>
        <v>0</v>
      </c>
      <c r="B17" s="27">
        <f>IFERROR(IF(PAAR!$B$10="English",'Add Info-Info Supp-Info Ad'!$B17,IF(PAAR!$B$10="Français",VLOOKUP('Add Info-Info Supp-Info Ad'!$B17,For_EN[],3,0),IF(PAAR!$B$10="Español",VLOOKUP('Add Info-Info Supp-Info Ad'!$B17,For_EN[[Español]:[English]],2,0)))),0)</f>
        <v>0</v>
      </c>
      <c r="C17" s="27">
        <f>IFERROR(IF(PAAR!$B$10="English",'Add Info-Info Supp-Info Ad'!$C17,IF(PAAR!$B$10="Français",VLOOKUP('Add Info-Info Supp-Info Ad'!$C17,For_EN[],3,0),IF(PAAR!$B$10="Español",VLOOKUP('Add Info-Info Supp-Info Ad'!$C17,For_EN[[Español]:[English]],2,0)))),0)</f>
        <v>0</v>
      </c>
      <c r="D17" s="131">
        <f>'Add Info-Info Supp-Info Ad'!D17</f>
        <v>0</v>
      </c>
      <c r="E17" s="131"/>
      <c r="F17" s="131"/>
      <c r="G17" s="131"/>
      <c r="H17" s="131"/>
      <c r="I17" s="131"/>
      <c r="J17" s="131"/>
      <c r="K17" s="131"/>
      <c r="L17" s="131"/>
      <c r="M17" s="131"/>
      <c r="N17" s="131"/>
      <c r="O17" s="131"/>
      <c r="P17" s="131"/>
      <c r="Q17" s="131"/>
      <c r="R17" s="131"/>
      <c r="S17" s="131"/>
      <c r="T17" s="131"/>
      <c r="U17" s="131"/>
      <c r="V17" s="131"/>
    </row>
    <row r="18" spans="1:22" x14ac:dyDescent="0.3">
      <c r="A18" s="27">
        <f>IFERROR(IF(PAAR!$B$10="English",'Add Info-Info Supp-Info Ad'!$A18,IF(PAAR!$B$10="Français",VLOOKUP('Add Info-Info Supp-Info Ad'!$A18,For_EN[],3,0),IF(PAAR!$B$10="Español",VLOOKUP('Add Info-Info Supp-Info Ad'!$A18,For_EN[[Español]:[English]],2,0)))),0)</f>
        <v>0</v>
      </c>
      <c r="B18" s="27">
        <f>IFERROR(IF(PAAR!$B$10="English",'Add Info-Info Supp-Info Ad'!$B18,IF(PAAR!$B$10="Français",VLOOKUP('Add Info-Info Supp-Info Ad'!$B18,For_EN[],3,0),IF(PAAR!$B$10="Español",VLOOKUP('Add Info-Info Supp-Info Ad'!$B18,For_EN[[Español]:[English]],2,0)))),0)</f>
        <v>0</v>
      </c>
      <c r="C18" s="27">
        <f>IFERROR(IF(PAAR!$B$10="English",'Add Info-Info Supp-Info Ad'!$C18,IF(PAAR!$B$10="Français",VLOOKUP('Add Info-Info Supp-Info Ad'!$C18,For_EN[],3,0),IF(PAAR!$B$10="Español",VLOOKUP('Add Info-Info Supp-Info Ad'!$C18,For_EN[[Español]:[English]],2,0)))),0)</f>
        <v>0</v>
      </c>
      <c r="D18" s="131">
        <f>'Add Info-Info Supp-Info Ad'!D18</f>
        <v>0</v>
      </c>
      <c r="E18" s="131"/>
      <c r="F18" s="131"/>
      <c r="G18" s="131"/>
      <c r="H18" s="131"/>
      <c r="I18" s="131"/>
      <c r="J18" s="131"/>
      <c r="K18" s="131"/>
      <c r="L18" s="131"/>
      <c r="M18" s="131"/>
      <c r="N18" s="131"/>
      <c r="O18" s="131"/>
      <c r="P18" s="131"/>
      <c r="Q18" s="131"/>
      <c r="R18" s="131"/>
      <c r="S18" s="131"/>
      <c r="T18" s="131"/>
      <c r="U18" s="131"/>
      <c r="V18" s="131"/>
    </row>
    <row r="19" spans="1:22" x14ac:dyDescent="0.3">
      <c r="A19" s="27">
        <f>IFERROR(IF(PAAR!$B$10="English",'Add Info-Info Supp-Info Ad'!$A19,IF(PAAR!$B$10="Français",VLOOKUP('Add Info-Info Supp-Info Ad'!$A19,For_EN[],3,0),IF(PAAR!$B$10="Español",VLOOKUP('Add Info-Info Supp-Info Ad'!$A19,For_EN[[Español]:[English]],2,0)))),0)</f>
        <v>0</v>
      </c>
      <c r="B19" s="27">
        <f>IFERROR(IF(PAAR!$B$10="English",'Add Info-Info Supp-Info Ad'!$B19,IF(PAAR!$B$10="Français",VLOOKUP('Add Info-Info Supp-Info Ad'!$B19,For_EN[],3,0),IF(PAAR!$B$10="Español",VLOOKUP('Add Info-Info Supp-Info Ad'!$B19,For_EN[[Español]:[English]],2,0)))),0)</f>
        <v>0</v>
      </c>
      <c r="C19" s="27">
        <f>IFERROR(IF(PAAR!$B$10="English",'Add Info-Info Supp-Info Ad'!$C19,IF(PAAR!$B$10="Français",VLOOKUP('Add Info-Info Supp-Info Ad'!$C19,For_EN[],3,0),IF(PAAR!$B$10="Español",VLOOKUP('Add Info-Info Supp-Info Ad'!$C19,For_EN[[Español]:[English]],2,0)))),0)</f>
        <v>0</v>
      </c>
      <c r="D19" s="131">
        <f>'Add Info-Info Supp-Info Ad'!D19</f>
        <v>0</v>
      </c>
      <c r="E19" s="131"/>
      <c r="F19" s="131"/>
      <c r="G19" s="131"/>
      <c r="H19" s="131"/>
      <c r="I19" s="131"/>
      <c r="J19" s="131"/>
      <c r="K19" s="131"/>
      <c r="L19" s="131"/>
      <c r="M19" s="131"/>
      <c r="N19" s="131"/>
      <c r="O19" s="131"/>
      <c r="P19" s="131"/>
      <c r="Q19" s="131"/>
      <c r="R19" s="131"/>
      <c r="S19" s="131"/>
      <c r="T19" s="131"/>
      <c r="U19" s="131"/>
      <c r="V19" s="131"/>
    </row>
    <row r="20" spans="1:22" x14ac:dyDescent="0.3">
      <c r="A20" s="27">
        <f>IFERROR(IF(PAAR!$B$10="English",'Add Info-Info Supp-Info Ad'!$A20,IF(PAAR!$B$10="Français",VLOOKUP('Add Info-Info Supp-Info Ad'!$A20,For_EN[],3,0),IF(PAAR!$B$10="Español",VLOOKUP('Add Info-Info Supp-Info Ad'!$A20,For_EN[[Español]:[English]],2,0)))),0)</f>
        <v>0</v>
      </c>
      <c r="B20" s="27">
        <f>IFERROR(IF(PAAR!$B$10="English",'Add Info-Info Supp-Info Ad'!$B20,IF(PAAR!$B$10="Français",VLOOKUP('Add Info-Info Supp-Info Ad'!$B20,For_EN[],3,0),IF(PAAR!$B$10="Español",VLOOKUP('Add Info-Info Supp-Info Ad'!$B20,For_EN[[Español]:[English]],2,0)))),0)</f>
        <v>0</v>
      </c>
      <c r="C20" s="27">
        <f>IFERROR(IF(PAAR!$B$10="English",'Add Info-Info Supp-Info Ad'!$C20,IF(PAAR!$B$10="Français",VLOOKUP('Add Info-Info Supp-Info Ad'!$C20,For_EN[],3,0),IF(PAAR!$B$10="Español",VLOOKUP('Add Info-Info Supp-Info Ad'!$C20,For_EN[[Español]:[English]],2,0)))),0)</f>
        <v>0</v>
      </c>
      <c r="D20" s="131">
        <f>'Add Info-Info Supp-Info Ad'!D20</f>
        <v>0</v>
      </c>
      <c r="E20" s="131"/>
      <c r="F20" s="131"/>
      <c r="G20" s="131"/>
      <c r="H20" s="131"/>
      <c r="I20" s="131"/>
      <c r="J20" s="131"/>
      <c r="K20" s="131"/>
      <c r="L20" s="131"/>
      <c r="M20" s="131"/>
      <c r="N20" s="131"/>
      <c r="O20" s="131"/>
      <c r="P20" s="131"/>
      <c r="Q20" s="131"/>
      <c r="R20" s="131"/>
      <c r="S20" s="131"/>
      <c r="T20" s="131"/>
      <c r="U20" s="131"/>
      <c r="V20" s="131"/>
    </row>
    <row r="21" spans="1:22" x14ac:dyDescent="0.3">
      <c r="A21" s="27">
        <f>IFERROR(IF(PAAR!$B$10="English",'Add Info-Info Supp-Info Ad'!$A21,IF(PAAR!$B$10="Français",VLOOKUP('Add Info-Info Supp-Info Ad'!$A21,For_EN[],3,0),IF(PAAR!$B$10="Español",VLOOKUP('Add Info-Info Supp-Info Ad'!$A21,For_EN[[Español]:[English]],2,0)))),0)</f>
        <v>0</v>
      </c>
      <c r="B21" s="27">
        <f>IFERROR(IF(PAAR!$B$10="English",'Add Info-Info Supp-Info Ad'!$B21,IF(PAAR!$B$10="Français",VLOOKUP('Add Info-Info Supp-Info Ad'!$B21,For_EN[],3,0),IF(PAAR!$B$10="Español",VLOOKUP('Add Info-Info Supp-Info Ad'!$B21,For_EN[[Español]:[English]],2,0)))),0)</f>
        <v>0</v>
      </c>
      <c r="C21" s="27">
        <f>IFERROR(IF(PAAR!$B$10="English",'Add Info-Info Supp-Info Ad'!$C21,IF(PAAR!$B$10="Français",VLOOKUP('Add Info-Info Supp-Info Ad'!$C21,For_EN[],3,0),IF(PAAR!$B$10="Español",VLOOKUP('Add Info-Info Supp-Info Ad'!$C21,For_EN[[Español]:[English]],2,0)))),0)</f>
        <v>0</v>
      </c>
      <c r="D21" s="131">
        <f>'Add Info-Info Supp-Info Ad'!D21</f>
        <v>0</v>
      </c>
      <c r="E21" s="131"/>
      <c r="F21" s="131"/>
      <c r="G21" s="131"/>
      <c r="H21" s="131"/>
      <c r="I21" s="131"/>
      <c r="J21" s="131"/>
      <c r="K21" s="131"/>
      <c r="L21" s="131"/>
      <c r="M21" s="131"/>
      <c r="N21" s="131"/>
      <c r="O21" s="131"/>
      <c r="P21" s="131"/>
      <c r="Q21" s="131"/>
      <c r="R21" s="131"/>
      <c r="S21" s="131"/>
      <c r="T21" s="131"/>
      <c r="U21" s="131"/>
      <c r="V21" s="131"/>
    </row>
    <row r="22" spans="1:22" x14ac:dyDescent="0.3">
      <c r="A22" s="27">
        <f>IFERROR(IF(PAAR!$B$10="English",'Add Info-Info Supp-Info Ad'!$A22,IF(PAAR!$B$10="Français",VLOOKUP('Add Info-Info Supp-Info Ad'!$A22,For_EN[],3,0),IF(PAAR!$B$10="Español",VLOOKUP('Add Info-Info Supp-Info Ad'!$A22,For_EN[[Español]:[English]],2,0)))),0)</f>
        <v>0</v>
      </c>
      <c r="B22" s="27">
        <f>IFERROR(IF(PAAR!$B$10="English",'Add Info-Info Supp-Info Ad'!$B22,IF(PAAR!$B$10="Français",VLOOKUP('Add Info-Info Supp-Info Ad'!$B22,For_EN[],3,0),IF(PAAR!$B$10="Español",VLOOKUP('Add Info-Info Supp-Info Ad'!$B22,For_EN[[Español]:[English]],2,0)))),0)</f>
        <v>0</v>
      </c>
      <c r="C22" s="27">
        <f>IFERROR(IF(PAAR!$B$10="English",'Add Info-Info Supp-Info Ad'!$C22,IF(PAAR!$B$10="Français",VLOOKUP('Add Info-Info Supp-Info Ad'!$C22,For_EN[],3,0),IF(PAAR!$B$10="Español",VLOOKUP('Add Info-Info Supp-Info Ad'!$C22,For_EN[[Español]:[English]],2,0)))),0)</f>
        <v>0</v>
      </c>
      <c r="D22" s="131">
        <f>'Add Info-Info Supp-Info Ad'!D22</f>
        <v>0</v>
      </c>
      <c r="E22" s="131"/>
      <c r="F22" s="131"/>
      <c r="G22" s="131"/>
      <c r="H22" s="131"/>
      <c r="I22" s="131"/>
      <c r="J22" s="131"/>
      <c r="K22" s="131"/>
      <c r="L22" s="131"/>
      <c r="M22" s="131"/>
      <c r="N22" s="131"/>
      <c r="O22" s="131"/>
      <c r="P22" s="131"/>
      <c r="Q22" s="131"/>
      <c r="R22" s="131"/>
      <c r="S22" s="131"/>
      <c r="T22" s="131"/>
      <c r="U22" s="131"/>
      <c r="V22" s="131"/>
    </row>
    <row r="23" spans="1:22" x14ac:dyDescent="0.3">
      <c r="A23" s="27">
        <f>IFERROR(IF(PAAR!$B$10="English",'Add Info-Info Supp-Info Ad'!$A23,IF(PAAR!$B$10="Français",VLOOKUP('Add Info-Info Supp-Info Ad'!$A23,For_EN[],3,0),IF(PAAR!$B$10="Español",VLOOKUP('Add Info-Info Supp-Info Ad'!$A23,For_EN[[Español]:[English]],2,0)))),0)</f>
        <v>0</v>
      </c>
      <c r="B23" s="27">
        <f>IFERROR(IF(PAAR!$B$10="English",'Add Info-Info Supp-Info Ad'!$B23,IF(PAAR!$B$10="Français",VLOOKUP('Add Info-Info Supp-Info Ad'!$B23,For_EN[],3,0),IF(PAAR!$B$10="Español",VLOOKUP('Add Info-Info Supp-Info Ad'!$B23,For_EN[[Español]:[English]],2,0)))),0)</f>
        <v>0</v>
      </c>
      <c r="C23" s="27">
        <f>IFERROR(IF(PAAR!$B$10="English",'Add Info-Info Supp-Info Ad'!$C23,IF(PAAR!$B$10="Français",VLOOKUP('Add Info-Info Supp-Info Ad'!$C23,For_EN[],3,0),IF(PAAR!$B$10="Español",VLOOKUP('Add Info-Info Supp-Info Ad'!$C23,For_EN[[Español]:[English]],2,0)))),0)</f>
        <v>0</v>
      </c>
      <c r="D23" s="131">
        <f>'Add Info-Info Supp-Info Ad'!D23</f>
        <v>0</v>
      </c>
      <c r="E23" s="131"/>
      <c r="F23" s="131"/>
      <c r="G23" s="131"/>
      <c r="H23" s="131"/>
      <c r="I23" s="131"/>
      <c r="J23" s="131"/>
      <c r="K23" s="131"/>
      <c r="L23" s="131"/>
      <c r="M23" s="131"/>
      <c r="N23" s="131"/>
      <c r="O23" s="131"/>
      <c r="P23" s="131"/>
      <c r="Q23" s="131"/>
      <c r="R23" s="131"/>
      <c r="S23" s="131"/>
      <c r="T23" s="131"/>
      <c r="U23" s="131"/>
      <c r="V23" s="131"/>
    </row>
    <row r="24" spans="1:22" x14ac:dyDescent="0.3">
      <c r="A24" s="27">
        <f>IFERROR(IF(PAAR!$B$10="English",'Add Info-Info Supp-Info Ad'!$A24,IF(PAAR!$B$10="Français",VLOOKUP('Add Info-Info Supp-Info Ad'!$A24,For_EN[],3,0),IF(PAAR!$B$10="Español",VLOOKUP('Add Info-Info Supp-Info Ad'!$A24,For_EN[[Español]:[English]],2,0)))),0)</f>
        <v>0</v>
      </c>
      <c r="B24" s="27">
        <f>IFERROR(IF(PAAR!$B$10="English",'Add Info-Info Supp-Info Ad'!$B24,IF(PAAR!$B$10="Français",VLOOKUP('Add Info-Info Supp-Info Ad'!$B24,For_EN[],3,0),IF(PAAR!$B$10="Español",VLOOKUP('Add Info-Info Supp-Info Ad'!$B24,For_EN[[Español]:[English]],2,0)))),0)</f>
        <v>0</v>
      </c>
      <c r="C24" s="27">
        <f>IFERROR(IF(PAAR!$B$10="English",'Add Info-Info Supp-Info Ad'!$C24,IF(PAAR!$B$10="Français",VLOOKUP('Add Info-Info Supp-Info Ad'!$C24,For_EN[],3,0),IF(PAAR!$B$10="Español",VLOOKUP('Add Info-Info Supp-Info Ad'!$C24,For_EN[[Español]:[English]],2,0)))),0)</f>
        <v>0</v>
      </c>
      <c r="D24" s="131">
        <f>'Add Info-Info Supp-Info Ad'!D24</f>
        <v>0</v>
      </c>
      <c r="E24" s="131"/>
      <c r="F24" s="131"/>
      <c r="G24" s="131"/>
      <c r="H24" s="131"/>
      <c r="I24" s="131"/>
      <c r="J24" s="131"/>
      <c r="K24" s="131"/>
      <c r="L24" s="131"/>
      <c r="M24" s="131"/>
      <c r="N24" s="131"/>
      <c r="O24" s="131"/>
      <c r="P24" s="131"/>
      <c r="Q24" s="131"/>
      <c r="R24" s="131"/>
      <c r="S24" s="131"/>
      <c r="T24" s="131"/>
      <c r="U24" s="131"/>
      <c r="V24" s="131"/>
    </row>
    <row r="25" spans="1:22" x14ac:dyDescent="0.3">
      <c r="A25" s="27">
        <f>IFERROR(IF(PAAR!$B$10="English",'Add Info-Info Supp-Info Ad'!$A25,IF(PAAR!$B$10="Français",VLOOKUP('Add Info-Info Supp-Info Ad'!$A25,For_EN[],3,0),IF(PAAR!$B$10="Español",VLOOKUP('Add Info-Info Supp-Info Ad'!$A25,For_EN[[Español]:[English]],2,0)))),0)</f>
        <v>0</v>
      </c>
      <c r="B25" s="27">
        <f>IFERROR(IF(PAAR!$B$10="English",'Add Info-Info Supp-Info Ad'!$B25,IF(PAAR!$B$10="Français",VLOOKUP('Add Info-Info Supp-Info Ad'!$B25,For_EN[],3,0),IF(PAAR!$B$10="Español",VLOOKUP('Add Info-Info Supp-Info Ad'!$B25,For_EN[[Español]:[English]],2,0)))),0)</f>
        <v>0</v>
      </c>
      <c r="C25" s="27">
        <f>IFERROR(IF(PAAR!$B$10="English",'Add Info-Info Supp-Info Ad'!$C25,IF(PAAR!$B$10="Français",VLOOKUP('Add Info-Info Supp-Info Ad'!$C25,For_EN[],3,0),IF(PAAR!$B$10="Español",VLOOKUP('Add Info-Info Supp-Info Ad'!$C25,For_EN[[Español]:[English]],2,0)))),0)</f>
        <v>0</v>
      </c>
      <c r="D25" s="131">
        <f>'Add Info-Info Supp-Info Ad'!D25</f>
        <v>0</v>
      </c>
      <c r="E25" s="131"/>
      <c r="F25" s="131"/>
      <c r="G25" s="131"/>
      <c r="H25" s="131"/>
      <c r="I25" s="131"/>
      <c r="J25" s="131"/>
      <c r="K25" s="131"/>
      <c r="L25" s="131"/>
      <c r="M25" s="131"/>
      <c r="N25" s="131"/>
      <c r="O25" s="131"/>
      <c r="P25" s="131"/>
      <c r="Q25" s="131"/>
      <c r="R25" s="131"/>
      <c r="S25" s="131"/>
      <c r="T25" s="131"/>
      <c r="U25" s="131"/>
      <c r="V25" s="131"/>
    </row>
    <row r="26" spans="1:22" x14ac:dyDescent="0.3">
      <c r="A26" s="27">
        <f>IFERROR(IF(PAAR!$B$10="English",'Add Info-Info Supp-Info Ad'!$A26,IF(PAAR!$B$10="Français",VLOOKUP('Add Info-Info Supp-Info Ad'!$A26,For_EN[],3,0),IF(PAAR!$B$10="Español",VLOOKUP('Add Info-Info Supp-Info Ad'!$A26,For_EN[[Español]:[English]],2,0)))),0)</f>
        <v>0</v>
      </c>
      <c r="B26" s="27">
        <f>IFERROR(IF(PAAR!$B$10="English",'Add Info-Info Supp-Info Ad'!$B26,IF(PAAR!$B$10="Français",VLOOKUP('Add Info-Info Supp-Info Ad'!$B26,For_EN[],3,0),IF(PAAR!$B$10="Español",VLOOKUP('Add Info-Info Supp-Info Ad'!$B26,For_EN[[Español]:[English]],2,0)))),0)</f>
        <v>0</v>
      </c>
      <c r="C26" s="27">
        <f>IFERROR(IF(PAAR!$B$10="English",'Add Info-Info Supp-Info Ad'!$C26,IF(PAAR!$B$10="Français",VLOOKUP('Add Info-Info Supp-Info Ad'!$C26,For_EN[],3,0),IF(PAAR!$B$10="Español",VLOOKUP('Add Info-Info Supp-Info Ad'!$C26,For_EN[[Español]:[English]],2,0)))),0)</f>
        <v>0</v>
      </c>
      <c r="D26" s="131">
        <f>'Add Info-Info Supp-Info Ad'!D26</f>
        <v>0</v>
      </c>
      <c r="E26" s="131"/>
      <c r="F26" s="131"/>
      <c r="G26" s="131"/>
      <c r="H26" s="131"/>
      <c r="I26" s="131"/>
      <c r="J26" s="131"/>
      <c r="K26" s="131"/>
      <c r="L26" s="131"/>
      <c r="M26" s="131"/>
      <c r="N26" s="131"/>
      <c r="O26" s="131"/>
      <c r="P26" s="131"/>
      <c r="Q26" s="131"/>
      <c r="R26" s="131"/>
      <c r="S26" s="131"/>
      <c r="T26" s="131"/>
      <c r="U26" s="131"/>
      <c r="V26" s="131"/>
    </row>
    <row r="27" spans="1:22" x14ac:dyDescent="0.3">
      <c r="A27" s="27">
        <f>IFERROR(IF(PAAR!$B$10="English",'Add Info-Info Supp-Info Ad'!$A27,IF(PAAR!$B$10="Français",VLOOKUP('Add Info-Info Supp-Info Ad'!$A27,For_EN[],3,0),IF(PAAR!$B$10="Español",VLOOKUP('Add Info-Info Supp-Info Ad'!$A27,For_EN[[Español]:[English]],2,0)))),0)</f>
        <v>0</v>
      </c>
      <c r="B27" s="27">
        <f>IFERROR(IF(PAAR!$B$10="English",'Add Info-Info Supp-Info Ad'!$B27,IF(PAAR!$B$10="Français",VLOOKUP('Add Info-Info Supp-Info Ad'!$B27,For_EN[],3,0),IF(PAAR!$B$10="Español",VLOOKUP('Add Info-Info Supp-Info Ad'!$B27,For_EN[[Español]:[English]],2,0)))),0)</f>
        <v>0</v>
      </c>
      <c r="C27" s="27">
        <f>IFERROR(IF(PAAR!$B$10="English",'Add Info-Info Supp-Info Ad'!$C27,IF(PAAR!$B$10="Français",VLOOKUP('Add Info-Info Supp-Info Ad'!$C27,For_EN[],3,0),IF(PAAR!$B$10="Español",VLOOKUP('Add Info-Info Supp-Info Ad'!$C27,For_EN[[Español]:[English]],2,0)))),0)</f>
        <v>0</v>
      </c>
      <c r="D27" s="131">
        <f>'Add Info-Info Supp-Info Ad'!D27</f>
        <v>0</v>
      </c>
      <c r="E27" s="131"/>
      <c r="F27" s="131"/>
      <c r="G27" s="131"/>
      <c r="H27" s="131"/>
      <c r="I27" s="131"/>
      <c r="J27" s="131"/>
      <c r="K27" s="131"/>
      <c r="L27" s="131"/>
      <c r="M27" s="131"/>
      <c r="N27" s="131"/>
      <c r="O27" s="131"/>
      <c r="P27" s="131"/>
      <c r="Q27" s="131"/>
      <c r="R27" s="131"/>
      <c r="S27" s="131"/>
      <c r="T27" s="131"/>
      <c r="U27" s="131"/>
      <c r="V27" s="131"/>
    </row>
    <row r="28" spans="1:22" x14ac:dyDescent="0.3">
      <c r="A28" s="27">
        <f>IFERROR(IF(PAAR!$B$10="English",'Add Info-Info Supp-Info Ad'!$A28,IF(PAAR!$B$10="Français",VLOOKUP('Add Info-Info Supp-Info Ad'!$A28,For_EN[],3,0),IF(PAAR!$B$10="Español",VLOOKUP('Add Info-Info Supp-Info Ad'!$A28,For_EN[[Español]:[English]],2,0)))),0)</f>
        <v>0</v>
      </c>
      <c r="B28" s="27">
        <f>IFERROR(IF(PAAR!$B$10="English",'Add Info-Info Supp-Info Ad'!$B28,IF(PAAR!$B$10="Français",VLOOKUP('Add Info-Info Supp-Info Ad'!$B28,For_EN[],3,0),IF(PAAR!$B$10="Español",VLOOKUP('Add Info-Info Supp-Info Ad'!$B28,For_EN[[Español]:[English]],2,0)))),0)</f>
        <v>0</v>
      </c>
      <c r="C28" s="27">
        <f>IFERROR(IF(PAAR!$B$10="English",'Add Info-Info Supp-Info Ad'!$C28,IF(PAAR!$B$10="Français",VLOOKUP('Add Info-Info Supp-Info Ad'!$C28,For_EN[],3,0),IF(PAAR!$B$10="Español",VLOOKUP('Add Info-Info Supp-Info Ad'!$C28,For_EN[[Español]:[English]],2,0)))),0)</f>
        <v>0</v>
      </c>
      <c r="D28" s="131">
        <f>'Add Info-Info Supp-Info Ad'!D28</f>
        <v>0</v>
      </c>
      <c r="E28" s="131"/>
      <c r="F28" s="131"/>
      <c r="G28" s="131"/>
      <c r="H28" s="131"/>
      <c r="I28" s="131"/>
      <c r="J28" s="131"/>
      <c r="K28" s="131"/>
      <c r="L28" s="131"/>
      <c r="M28" s="131"/>
      <c r="N28" s="131"/>
      <c r="O28" s="131"/>
      <c r="P28" s="131"/>
      <c r="Q28" s="131"/>
      <c r="R28" s="131"/>
      <c r="S28" s="131"/>
      <c r="T28" s="131"/>
      <c r="U28" s="131"/>
      <c r="V28" s="131"/>
    </row>
    <row r="29" spans="1:22" x14ac:dyDescent="0.3">
      <c r="A29" s="27">
        <f>IFERROR(IF(PAAR!$B$10="English",'Add Info-Info Supp-Info Ad'!$A29,IF(PAAR!$B$10="Français",VLOOKUP('Add Info-Info Supp-Info Ad'!$A29,For_EN[],3,0),IF(PAAR!$B$10="Español",VLOOKUP('Add Info-Info Supp-Info Ad'!$A29,For_EN[[Español]:[English]],2,0)))),0)</f>
        <v>0</v>
      </c>
      <c r="B29" s="27">
        <f>IFERROR(IF(PAAR!$B$10="English",'Add Info-Info Supp-Info Ad'!$B29,IF(PAAR!$B$10="Français",VLOOKUP('Add Info-Info Supp-Info Ad'!$B29,For_EN[],3,0),IF(PAAR!$B$10="Español",VLOOKUP('Add Info-Info Supp-Info Ad'!$B29,For_EN[[Español]:[English]],2,0)))),0)</f>
        <v>0</v>
      </c>
      <c r="C29" s="27">
        <f>IFERROR(IF(PAAR!$B$10="English",'Add Info-Info Supp-Info Ad'!$C29,IF(PAAR!$B$10="Français",VLOOKUP('Add Info-Info Supp-Info Ad'!$C29,For_EN[],3,0),IF(PAAR!$B$10="Español",VLOOKUP('Add Info-Info Supp-Info Ad'!$C29,For_EN[[Español]:[English]],2,0)))),0)</f>
        <v>0</v>
      </c>
      <c r="D29" s="131">
        <f>'Add Info-Info Supp-Info Ad'!D29</f>
        <v>0</v>
      </c>
      <c r="E29" s="131"/>
      <c r="F29" s="131"/>
      <c r="G29" s="131"/>
      <c r="H29" s="131"/>
      <c r="I29" s="131"/>
      <c r="J29" s="131"/>
      <c r="K29" s="131"/>
      <c r="L29" s="131"/>
      <c r="M29" s="131"/>
      <c r="N29" s="131"/>
      <c r="O29" s="131"/>
      <c r="P29" s="131"/>
      <c r="Q29" s="131"/>
      <c r="R29" s="131"/>
      <c r="S29" s="131"/>
      <c r="T29" s="131"/>
      <c r="U29" s="131"/>
      <c r="V29" s="131"/>
    </row>
    <row r="30" spans="1:22" x14ac:dyDescent="0.3">
      <c r="A30" s="27">
        <f>IFERROR(IF(PAAR!$B$10="English",'Add Info-Info Supp-Info Ad'!$A30,IF(PAAR!$B$10="Français",VLOOKUP('Add Info-Info Supp-Info Ad'!$A30,For_EN[],3,0),IF(PAAR!$B$10="Español",VLOOKUP('Add Info-Info Supp-Info Ad'!$A30,For_EN[[Español]:[English]],2,0)))),0)</f>
        <v>0</v>
      </c>
      <c r="B30" s="27">
        <f>IFERROR(IF(PAAR!$B$10="English",'Add Info-Info Supp-Info Ad'!$B30,IF(PAAR!$B$10="Français",VLOOKUP('Add Info-Info Supp-Info Ad'!$B30,For_EN[],3,0),IF(PAAR!$B$10="Español",VLOOKUP('Add Info-Info Supp-Info Ad'!$B30,For_EN[[Español]:[English]],2,0)))),0)</f>
        <v>0</v>
      </c>
      <c r="C30" s="27">
        <f>IFERROR(IF(PAAR!$B$10="English",'Add Info-Info Supp-Info Ad'!$C30,IF(PAAR!$B$10="Français",VLOOKUP('Add Info-Info Supp-Info Ad'!$C30,For_EN[],3,0),IF(PAAR!$B$10="Español",VLOOKUP('Add Info-Info Supp-Info Ad'!$C30,For_EN[[Español]:[English]],2,0)))),0)</f>
        <v>0</v>
      </c>
      <c r="D30" s="131">
        <f>'Add Info-Info Supp-Info Ad'!D30</f>
        <v>0</v>
      </c>
      <c r="E30" s="131"/>
      <c r="F30" s="131"/>
      <c r="G30" s="131"/>
      <c r="H30" s="131"/>
      <c r="I30" s="131"/>
      <c r="J30" s="131"/>
      <c r="K30" s="131"/>
      <c r="L30" s="131"/>
      <c r="M30" s="131"/>
      <c r="N30" s="131"/>
      <c r="O30" s="131"/>
      <c r="P30" s="131"/>
      <c r="Q30" s="131"/>
      <c r="R30" s="131"/>
      <c r="S30" s="131"/>
      <c r="T30" s="131"/>
      <c r="U30" s="131"/>
      <c r="V30" s="131"/>
    </row>
    <row r="31" spans="1:22" x14ac:dyDescent="0.3">
      <c r="A31" s="27">
        <f>IFERROR(IF(PAAR!$B$10="English",'Add Info-Info Supp-Info Ad'!$A31,IF(PAAR!$B$10="Français",VLOOKUP('Add Info-Info Supp-Info Ad'!$A31,For_EN[],3,0),IF(PAAR!$B$10="Español",VLOOKUP('Add Info-Info Supp-Info Ad'!$A31,For_EN[[Español]:[English]],2,0)))),0)</f>
        <v>0</v>
      </c>
      <c r="B31" s="27">
        <f>IFERROR(IF(PAAR!$B$10="English",'Add Info-Info Supp-Info Ad'!$B31,IF(PAAR!$B$10="Français",VLOOKUP('Add Info-Info Supp-Info Ad'!$B31,For_EN[],3,0),IF(PAAR!$B$10="Español",VLOOKUP('Add Info-Info Supp-Info Ad'!$B31,For_EN[[Español]:[English]],2,0)))),0)</f>
        <v>0</v>
      </c>
      <c r="C31" s="27">
        <f>IFERROR(IF(PAAR!$B$10="English",'Add Info-Info Supp-Info Ad'!$C31,IF(PAAR!$B$10="Français",VLOOKUP('Add Info-Info Supp-Info Ad'!$C31,For_EN[],3,0),IF(PAAR!$B$10="Español",VLOOKUP('Add Info-Info Supp-Info Ad'!$C31,For_EN[[Español]:[English]],2,0)))),0)</f>
        <v>0</v>
      </c>
      <c r="D31" s="131">
        <f>'Add Info-Info Supp-Info Ad'!D31</f>
        <v>0</v>
      </c>
      <c r="E31" s="131"/>
      <c r="F31" s="131"/>
      <c r="G31" s="131"/>
      <c r="H31" s="131"/>
      <c r="I31" s="131"/>
      <c r="J31" s="131"/>
      <c r="K31" s="131"/>
      <c r="L31" s="131"/>
      <c r="M31" s="131"/>
      <c r="N31" s="131"/>
      <c r="O31" s="131"/>
      <c r="P31" s="131"/>
      <c r="Q31" s="131"/>
      <c r="R31" s="131"/>
      <c r="S31" s="131"/>
      <c r="T31" s="131"/>
      <c r="U31" s="131"/>
      <c r="V31" s="131"/>
    </row>
    <row r="32" spans="1:22" x14ac:dyDescent="0.3">
      <c r="A32" s="27">
        <f>IFERROR(IF(PAAR!$B$10="English",'Add Info-Info Supp-Info Ad'!$A32,IF(PAAR!$B$10="Français",VLOOKUP('Add Info-Info Supp-Info Ad'!$A32,For_EN[],3,0),IF(PAAR!$B$10="Español",VLOOKUP('Add Info-Info Supp-Info Ad'!$A32,For_EN[[Español]:[English]],2,0)))),0)</f>
        <v>0</v>
      </c>
      <c r="B32" s="27">
        <f>IFERROR(IF(PAAR!$B$10="English",'Add Info-Info Supp-Info Ad'!$B32,IF(PAAR!$B$10="Français",VLOOKUP('Add Info-Info Supp-Info Ad'!$B32,For_EN[],3,0),IF(PAAR!$B$10="Español",VLOOKUP('Add Info-Info Supp-Info Ad'!$B32,For_EN[[Español]:[English]],2,0)))),0)</f>
        <v>0</v>
      </c>
      <c r="C32" s="27">
        <f>IFERROR(IF(PAAR!$B$10="English",'Add Info-Info Supp-Info Ad'!$C32,IF(PAAR!$B$10="Français",VLOOKUP('Add Info-Info Supp-Info Ad'!$C32,For_EN[],3,0),IF(PAAR!$B$10="Español",VLOOKUP('Add Info-Info Supp-Info Ad'!$C32,For_EN[[Español]:[English]],2,0)))),0)</f>
        <v>0</v>
      </c>
      <c r="D32" s="131">
        <f>'Add Info-Info Supp-Info Ad'!D32</f>
        <v>0</v>
      </c>
      <c r="E32" s="131"/>
      <c r="F32" s="131"/>
      <c r="G32" s="131"/>
      <c r="H32" s="131"/>
      <c r="I32" s="131"/>
      <c r="J32" s="131"/>
      <c r="K32" s="131"/>
      <c r="L32" s="131"/>
      <c r="M32" s="131"/>
      <c r="N32" s="131"/>
      <c r="O32" s="131"/>
      <c r="P32" s="131"/>
      <c r="Q32" s="131"/>
      <c r="R32" s="131"/>
      <c r="S32" s="131"/>
      <c r="T32" s="131"/>
      <c r="U32" s="131"/>
      <c r="V32" s="131"/>
    </row>
    <row r="33" spans="1:22" x14ac:dyDescent="0.3">
      <c r="A33" s="27">
        <f>IFERROR(IF(PAAR!$B$10="English",'Add Info-Info Supp-Info Ad'!$A33,IF(PAAR!$B$10="Français",VLOOKUP('Add Info-Info Supp-Info Ad'!$A33,For_EN[],3,0),IF(PAAR!$B$10="Español",VLOOKUP('Add Info-Info Supp-Info Ad'!$A33,For_EN[[Español]:[English]],2,0)))),0)</f>
        <v>0</v>
      </c>
      <c r="B33" s="27">
        <f>IFERROR(IF(PAAR!$B$10="English",'Add Info-Info Supp-Info Ad'!$B33,IF(PAAR!$B$10="Français",VLOOKUP('Add Info-Info Supp-Info Ad'!$B33,For_EN[],3,0),IF(PAAR!$B$10="Español",VLOOKUP('Add Info-Info Supp-Info Ad'!$B33,For_EN[[Español]:[English]],2,0)))),0)</f>
        <v>0</v>
      </c>
      <c r="C33" s="27">
        <f>IFERROR(IF(PAAR!$B$10="English",'Add Info-Info Supp-Info Ad'!$C33,IF(PAAR!$B$10="Français",VLOOKUP('Add Info-Info Supp-Info Ad'!$C33,For_EN[],3,0),IF(PAAR!$B$10="Español",VLOOKUP('Add Info-Info Supp-Info Ad'!$C33,For_EN[[Español]:[English]],2,0)))),0)</f>
        <v>0</v>
      </c>
      <c r="D33" s="131">
        <f>'Add Info-Info Supp-Info Ad'!D33</f>
        <v>0</v>
      </c>
      <c r="E33" s="131"/>
      <c r="F33" s="131"/>
      <c r="G33" s="131"/>
      <c r="H33" s="131"/>
      <c r="I33" s="131"/>
      <c r="J33" s="131"/>
      <c r="K33" s="131"/>
      <c r="L33" s="131"/>
      <c r="M33" s="131"/>
      <c r="N33" s="131"/>
      <c r="O33" s="131"/>
      <c r="P33" s="131"/>
      <c r="Q33" s="131"/>
      <c r="R33" s="131"/>
      <c r="S33" s="131"/>
      <c r="T33" s="131"/>
      <c r="U33" s="131"/>
      <c r="V33" s="131"/>
    </row>
    <row r="34" spans="1:22" x14ac:dyDescent="0.3">
      <c r="A34" s="27">
        <f>IFERROR(IF(PAAR!$B$10="English",'Add Info-Info Supp-Info Ad'!$A34,IF(PAAR!$B$10="Français",VLOOKUP('Add Info-Info Supp-Info Ad'!$A34,For_EN[],3,0),IF(PAAR!$B$10="Español",VLOOKUP('Add Info-Info Supp-Info Ad'!$A34,For_EN[[Español]:[English]],2,0)))),0)</f>
        <v>0</v>
      </c>
      <c r="B34" s="27">
        <f>IFERROR(IF(PAAR!$B$10="English",'Add Info-Info Supp-Info Ad'!$B34,IF(PAAR!$B$10="Français",VLOOKUP('Add Info-Info Supp-Info Ad'!$B34,For_EN[],3,0),IF(PAAR!$B$10="Español",VLOOKUP('Add Info-Info Supp-Info Ad'!$B34,For_EN[[Español]:[English]],2,0)))),0)</f>
        <v>0</v>
      </c>
      <c r="C34" s="27">
        <f>IFERROR(IF(PAAR!$B$10="English",'Add Info-Info Supp-Info Ad'!$C34,IF(PAAR!$B$10="Français",VLOOKUP('Add Info-Info Supp-Info Ad'!$C34,For_EN[],3,0),IF(PAAR!$B$10="Español",VLOOKUP('Add Info-Info Supp-Info Ad'!$C34,For_EN[[Español]:[English]],2,0)))),0)</f>
        <v>0</v>
      </c>
      <c r="D34" s="131">
        <f>'Add Info-Info Supp-Info Ad'!D34</f>
        <v>0</v>
      </c>
      <c r="E34" s="131"/>
      <c r="F34" s="131"/>
      <c r="G34" s="131"/>
      <c r="H34" s="131"/>
      <c r="I34" s="131"/>
      <c r="J34" s="131"/>
      <c r="K34" s="131"/>
      <c r="L34" s="131"/>
      <c r="M34" s="131"/>
      <c r="N34" s="131"/>
      <c r="O34" s="131"/>
      <c r="P34" s="131"/>
      <c r="Q34" s="131"/>
      <c r="R34" s="131"/>
      <c r="S34" s="131"/>
      <c r="T34" s="131"/>
      <c r="U34" s="131"/>
      <c r="V34" s="131"/>
    </row>
    <row r="35" spans="1:22" x14ac:dyDescent="0.3">
      <c r="A35" s="27">
        <f>IFERROR(IF(PAAR!$B$10="English",'Add Info-Info Supp-Info Ad'!$A35,IF(PAAR!$B$10="Français",VLOOKUP('Add Info-Info Supp-Info Ad'!$A35,For_EN[],3,0),IF(PAAR!$B$10="Español",VLOOKUP('Add Info-Info Supp-Info Ad'!$A35,For_EN[[Español]:[English]],2,0)))),0)</f>
        <v>0</v>
      </c>
      <c r="B35" s="27">
        <f>IFERROR(IF(PAAR!$B$10="English",'Add Info-Info Supp-Info Ad'!$B35,IF(PAAR!$B$10="Français",VLOOKUP('Add Info-Info Supp-Info Ad'!$B35,For_EN[],3,0),IF(PAAR!$B$10="Español",VLOOKUP('Add Info-Info Supp-Info Ad'!$B35,For_EN[[Español]:[English]],2,0)))),0)</f>
        <v>0</v>
      </c>
      <c r="C35" s="27">
        <f>IFERROR(IF(PAAR!$B$10="English",'Add Info-Info Supp-Info Ad'!$C35,IF(PAAR!$B$10="Français",VLOOKUP('Add Info-Info Supp-Info Ad'!$C35,For_EN[],3,0),IF(PAAR!$B$10="Español",VLOOKUP('Add Info-Info Supp-Info Ad'!$C35,For_EN[[Español]:[English]],2,0)))),0)</f>
        <v>0</v>
      </c>
      <c r="D35" s="131">
        <f>'Add Info-Info Supp-Info Ad'!D35</f>
        <v>0</v>
      </c>
      <c r="E35" s="131"/>
      <c r="F35" s="131"/>
      <c r="G35" s="131"/>
      <c r="H35" s="131"/>
      <c r="I35" s="131"/>
      <c r="J35" s="131"/>
      <c r="K35" s="131"/>
      <c r="L35" s="131"/>
      <c r="M35" s="131"/>
      <c r="N35" s="131"/>
      <c r="O35" s="131"/>
      <c r="P35" s="131"/>
      <c r="Q35" s="131"/>
      <c r="R35" s="131"/>
      <c r="S35" s="131"/>
      <c r="T35" s="131"/>
      <c r="U35" s="131"/>
      <c r="V35" s="131"/>
    </row>
  </sheetData>
  <sheetProtection formatRows="0" insertRows="0"/>
  <mergeCells count="35">
    <mergeCell ref="D6:V6"/>
    <mergeCell ref="A1:V1"/>
    <mergeCell ref="A2:V2"/>
    <mergeCell ref="D3:V3"/>
    <mergeCell ref="D4:V4"/>
    <mergeCell ref="D5:V5"/>
    <mergeCell ref="D18:V18"/>
    <mergeCell ref="D7:V7"/>
    <mergeCell ref="D8:V8"/>
    <mergeCell ref="D9:V9"/>
    <mergeCell ref="D10:V10"/>
    <mergeCell ref="D11:V11"/>
    <mergeCell ref="D12:V12"/>
    <mergeCell ref="D13:V13"/>
    <mergeCell ref="D14:V14"/>
    <mergeCell ref="D15:V15"/>
    <mergeCell ref="D16:V16"/>
    <mergeCell ref="D17:V17"/>
    <mergeCell ref="D30:V30"/>
    <mergeCell ref="D19:V19"/>
    <mergeCell ref="D20:V20"/>
    <mergeCell ref="D21:V21"/>
    <mergeCell ref="D22:V22"/>
    <mergeCell ref="D23:V23"/>
    <mergeCell ref="D24:V24"/>
    <mergeCell ref="D25:V25"/>
    <mergeCell ref="D26:V26"/>
    <mergeCell ref="D27:V27"/>
    <mergeCell ref="D28:V28"/>
    <mergeCell ref="D29:V29"/>
    <mergeCell ref="D31:V31"/>
    <mergeCell ref="D32:V32"/>
    <mergeCell ref="D33:V33"/>
    <mergeCell ref="D34:V34"/>
    <mergeCell ref="D35:V35"/>
  </mergeCell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FF0000"/>
  </sheetPr>
  <dimension ref="A1:AG583"/>
  <sheetViews>
    <sheetView topLeftCell="O4" zoomScale="85" zoomScaleNormal="85" workbookViewId="0">
      <selection activeCell="S4" sqref="S4"/>
    </sheetView>
  </sheetViews>
  <sheetFormatPr defaultColWidth="2.88671875" defaultRowHeight="14.4" x14ac:dyDescent="0.3"/>
  <cols>
    <col min="1" max="1" width="13.88671875" style="1" bestFit="1" customWidth="1" collapsed="1"/>
    <col min="2" max="2" width="14.88671875" style="1" bestFit="1" customWidth="1" collapsed="1"/>
    <col min="3" max="3" width="15.109375" style="1" customWidth="1" collapsed="1"/>
    <col min="4" max="4" width="12.44140625" style="1" bestFit="1" customWidth="1" collapsed="1"/>
    <col min="5" max="5" width="15.88671875" style="1" customWidth="1" collapsed="1"/>
    <col min="6" max="6" width="19.44140625" style="1" bestFit="1" customWidth="1" collapsed="1"/>
    <col min="7" max="7" width="28.88671875" style="1" bestFit="1" customWidth="1" collapsed="1"/>
    <col min="8" max="8" width="19.44140625" style="1" bestFit="1" customWidth="1" collapsed="1"/>
    <col min="9" max="9" width="21.88671875" style="1" customWidth="1" collapsed="1"/>
    <col min="10" max="10" width="19.44140625" style="1" bestFit="1" customWidth="1" collapsed="1"/>
    <col min="11" max="11" width="19.44140625" style="1" customWidth="1" collapsed="1"/>
    <col min="12" max="12" width="100.88671875" style="1" customWidth="1" collapsed="1"/>
    <col min="13" max="13" width="19.44140625" style="1" customWidth="1" collapsed="1"/>
    <col min="14" max="14" width="120.88671875" style="1" customWidth="1" collapsed="1"/>
    <col min="15" max="17" width="19.44140625" style="1" customWidth="1" collapsed="1"/>
    <col min="18" max="19" width="11.88671875" style="1" bestFit="1" customWidth="1" collapsed="1"/>
    <col min="20" max="20" width="25.5546875" style="1" bestFit="1" customWidth="1" collapsed="1"/>
    <col min="21" max="21" width="18.109375" style="1" customWidth="1" collapsed="1"/>
    <col min="22" max="22" width="17" bestFit="1" customWidth="1" collapsed="1"/>
    <col min="23" max="23" width="33.5546875" customWidth="1" collapsed="1"/>
    <col min="24" max="24" width="26.109375" customWidth="1" collapsed="1"/>
    <col min="25" max="25" width="24.5546875" bestFit="1" customWidth="1" collapsed="1"/>
    <col min="26" max="26" width="32.88671875" style="1" customWidth="1" collapsed="1"/>
    <col min="27" max="27" width="28.109375" style="1" customWidth="1" collapsed="1"/>
    <col min="28" max="29" width="20.44140625" style="1" bestFit="1" customWidth="1" collapsed="1"/>
    <col min="30" max="30" width="17.5546875" style="1" customWidth="1" collapsed="1"/>
    <col min="31" max="31" width="26.88671875" style="1" bestFit="1" customWidth="1" collapsed="1"/>
    <col min="32" max="32" width="12.88671875" style="1" bestFit="1" customWidth="1" collapsed="1"/>
    <col min="33" max="33" width="43.88671875" style="1" customWidth="1" collapsed="1"/>
    <col min="34" max="16384" width="2.88671875" style="1" collapsed="1"/>
  </cols>
  <sheetData>
    <row r="1" spans="1:33" x14ac:dyDescent="0.3">
      <c r="A1" s="1" t="s">
        <v>9</v>
      </c>
      <c r="B1" s="1" t="s">
        <v>34</v>
      </c>
      <c r="C1" s="1" t="s">
        <v>35</v>
      </c>
      <c r="D1" s="1" t="s">
        <v>36</v>
      </c>
      <c r="E1" s="1" t="s">
        <v>37</v>
      </c>
      <c r="F1" s="1" t="s">
        <v>38</v>
      </c>
      <c r="G1" s="1" t="s">
        <v>39</v>
      </c>
      <c r="H1" s="1" t="s">
        <v>40</v>
      </c>
      <c r="I1" s="1" t="s">
        <v>41</v>
      </c>
      <c r="J1" s="1" t="s">
        <v>42</v>
      </c>
      <c r="K1" s="1" t="s">
        <v>43</v>
      </c>
      <c r="L1" s="1" t="s">
        <v>44</v>
      </c>
      <c r="M1" s="1" t="s">
        <v>45</v>
      </c>
      <c r="N1" s="1" t="s">
        <v>46</v>
      </c>
      <c r="O1" s="1" t="s">
        <v>47</v>
      </c>
      <c r="P1" s="1" t="s">
        <v>48</v>
      </c>
      <c r="Q1" s="1" t="s">
        <v>49</v>
      </c>
      <c r="R1" s="1" t="s">
        <v>50</v>
      </c>
      <c r="S1" s="1" t="s">
        <v>51</v>
      </c>
      <c r="T1" s="1" t="s">
        <v>52</v>
      </c>
      <c r="U1" s="1" t="s">
        <v>53</v>
      </c>
      <c r="V1" s="1" t="s">
        <v>54</v>
      </c>
      <c r="W1" s="1" t="s">
        <v>55</v>
      </c>
      <c r="X1" s="1" t="s">
        <v>56</v>
      </c>
      <c r="Y1" s="1" t="s">
        <v>57</v>
      </c>
      <c r="Z1" s="1" t="s">
        <v>58</v>
      </c>
      <c r="AA1" s="1" t="s">
        <v>59</v>
      </c>
      <c r="AB1" s="1" t="s">
        <v>60</v>
      </c>
      <c r="AC1" s="1" t="s">
        <v>61</v>
      </c>
      <c r="AD1" s="1" t="s">
        <v>62</v>
      </c>
      <c r="AE1" s="1" t="s">
        <v>63</v>
      </c>
      <c r="AF1" s="1" t="s">
        <v>797</v>
      </c>
      <c r="AG1" s="1" t="s">
        <v>876</v>
      </c>
    </row>
    <row r="2" spans="1:33" ht="409.6" x14ac:dyDescent="0.3">
      <c r="A2" s="1" t="s">
        <v>3</v>
      </c>
      <c r="B2" s="1" t="s">
        <v>9</v>
      </c>
      <c r="C2" s="1" t="s">
        <v>4</v>
      </c>
      <c r="D2" s="1" t="s">
        <v>5</v>
      </c>
      <c r="E2" s="1" t="s">
        <v>10</v>
      </c>
      <c r="F2" s="1" t="s">
        <v>791</v>
      </c>
      <c r="G2" s="1" t="s">
        <v>12</v>
      </c>
      <c r="H2" s="1" t="s">
        <v>13</v>
      </c>
      <c r="I2" s="1" t="s">
        <v>14</v>
      </c>
      <c r="J2" s="1" t="s">
        <v>15</v>
      </c>
      <c r="K2" s="1" t="s">
        <v>16</v>
      </c>
      <c r="L2" s="1" t="s">
        <v>64</v>
      </c>
      <c r="M2" s="1" t="s">
        <v>4</v>
      </c>
      <c r="N2" s="1" t="s">
        <v>65</v>
      </c>
      <c r="O2" s="1" t="s">
        <v>108</v>
      </c>
      <c r="P2" s="1" t="s">
        <v>20</v>
      </c>
      <c r="Q2" s="1" t="s">
        <v>21</v>
      </c>
      <c r="R2" s="1" t="s">
        <v>793</v>
      </c>
      <c r="S2" s="1" t="s">
        <v>792</v>
      </c>
      <c r="T2" s="86" t="s">
        <v>881</v>
      </c>
      <c r="U2" s="1" t="s">
        <v>825</v>
      </c>
      <c r="V2" s="1" t="s">
        <v>828</v>
      </c>
      <c r="W2" s="1" t="s">
        <v>27</v>
      </c>
      <c r="X2" s="1" t="s">
        <v>833</v>
      </c>
      <c r="Y2" s="1" t="s">
        <v>29</v>
      </c>
      <c r="Z2" s="1" t="s">
        <v>798</v>
      </c>
      <c r="AA2" s="1" t="s">
        <v>31</v>
      </c>
      <c r="AB2" s="1" t="s">
        <v>20</v>
      </c>
      <c r="AC2" s="1" t="s">
        <v>32</v>
      </c>
      <c r="AD2" s="1" t="s">
        <v>22</v>
      </c>
      <c r="AE2" s="1" t="s">
        <v>33</v>
      </c>
      <c r="AF2" s="78" t="s">
        <v>854</v>
      </c>
      <c r="AG2" s="85" t="s">
        <v>877</v>
      </c>
    </row>
    <row r="3" spans="1:33" ht="409.6" x14ac:dyDescent="0.3">
      <c r="A3" s="1" t="s">
        <v>66</v>
      </c>
      <c r="B3" s="1" t="s">
        <v>67</v>
      </c>
      <c r="C3" s="1" t="s">
        <v>68</v>
      </c>
      <c r="D3" s="1" t="s">
        <v>69</v>
      </c>
      <c r="E3" s="1" t="s">
        <v>70</v>
      </c>
      <c r="F3" s="1" t="s">
        <v>821</v>
      </c>
      <c r="G3" s="1" t="s">
        <v>71</v>
      </c>
      <c r="H3" s="1" t="s">
        <v>72</v>
      </c>
      <c r="I3" s="1" t="s">
        <v>73</v>
      </c>
      <c r="J3" s="1" t="s">
        <v>74</v>
      </c>
      <c r="K3" s="1" t="s">
        <v>75</v>
      </c>
      <c r="L3" s="1" t="s">
        <v>76</v>
      </c>
      <c r="M3" s="1" t="s">
        <v>77</v>
      </c>
      <c r="N3" s="1" t="s">
        <v>78</v>
      </c>
      <c r="O3" s="1" t="s">
        <v>79</v>
      </c>
      <c r="P3" s="1" t="s">
        <v>20</v>
      </c>
      <c r="Q3" s="1" t="s">
        <v>21</v>
      </c>
      <c r="R3" s="1" t="s">
        <v>80</v>
      </c>
      <c r="S3" s="1" t="s">
        <v>81</v>
      </c>
      <c r="T3" s="86" t="s">
        <v>882</v>
      </c>
      <c r="U3" s="1" t="s">
        <v>826</v>
      </c>
      <c r="V3" s="1" t="s">
        <v>829</v>
      </c>
      <c r="W3" s="1" t="s">
        <v>823</v>
      </c>
      <c r="X3" s="1" t="s">
        <v>834</v>
      </c>
      <c r="Y3" s="1" t="s">
        <v>82</v>
      </c>
      <c r="Z3" s="1" t="s">
        <v>831</v>
      </c>
      <c r="AA3" s="1" t="s">
        <v>83</v>
      </c>
      <c r="AB3" s="1" t="s">
        <v>20</v>
      </c>
      <c r="AC3" s="1" t="s">
        <v>32</v>
      </c>
      <c r="AD3" s="1" t="s">
        <v>80</v>
      </c>
      <c r="AE3" s="1" t="s">
        <v>84</v>
      </c>
      <c r="AF3" s="79" t="s">
        <v>864</v>
      </c>
      <c r="AG3" s="85" t="s">
        <v>878</v>
      </c>
    </row>
    <row r="4" spans="1:33" ht="409.6" x14ac:dyDescent="0.3">
      <c r="A4" s="1" t="s">
        <v>85</v>
      </c>
      <c r="B4" s="1" t="s">
        <v>86</v>
      </c>
      <c r="C4" s="1" t="s">
        <v>87</v>
      </c>
      <c r="D4" s="1" t="s">
        <v>88</v>
      </c>
      <c r="E4" s="1" t="s">
        <v>89</v>
      </c>
      <c r="F4" s="1" t="s">
        <v>822</v>
      </c>
      <c r="G4" s="1" t="s">
        <v>90</v>
      </c>
      <c r="H4" s="1" t="s">
        <v>91</v>
      </c>
      <c r="I4" s="1" t="s">
        <v>92</v>
      </c>
      <c r="J4" s="1" t="s">
        <v>93</v>
      </c>
      <c r="K4" s="1" t="s">
        <v>94</v>
      </c>
      <c r="L4" s="1" t="s">
        <v>95</v>
      </c>
      <c r="M4" s="1" t="s">
        <v>96</v>
      </c>
      <c r="N4" s="1" t="s">
        <v>97</v>
      </c>
      <c r="O4" s="1" t="s">
        <v>98</v>
      </c>
      <c r="P4" s="1" t="s">
        <v>99</v>
      </c>
      <c r="Q4" s="1" t="s">
        <v>100</v>
      </c>
      <c r="R4" s="1" t="s">
        <v>101</v>
      </c>
      <c r="S4" s="1" t="s">
        <v>102</v>
      </c>
      <c r="T4" s="86" t="s">
        <v>883</v>
      </c>
      <c r="U4" s="1" t="s">
        <v>827</v>
      </c>
      <c r="V4" s="1" t="s">
        <v>830</v>
      </c>
      <c r="W4" s="1" t="s">
        <v>824</v>
      </c>
      <c r="X4" s="1" t="s">
        <v>835</v>
      </c>
      <c r="Y4" s="1" t="s">
        <v>103</v>
      </c>
      <c r="Z4" s="1" t="s">
        <v>832</v>
      </c>
      <c r="AA4" s="1" t="s">
        <v>104</v>
      </c>
      <c r="AB4" s="1" t="s">
        <v>99</v>
      </c>
      <c r="AC4" s="1" t="s">
        <v>105</v>
      </c>
      <c r="AD4" s="1" t="s">
        <v>101</v>
      </c>
      <c r="AE4" s="1" t="s">
        <v>106</v>
      </c>
      <c r="AF4" s="79" t="s">
        <v>865</v>
      </c>
      <c r="AG4" s="85" t="s">
        <v>879</v>
      </c>
    </row>
    <row r="5" spans="1:33" ht="46.8" x14ac:dyDescent="0.3">
      <c r="T5" s="86" t="s">
        <v>880</v>
      </c>
      <c r="V5" s="1"/>
      <c r="W5" s="1"/>
      <c r="X5" s="1"/>
      <c r="Y5" s="1"/>
      <c r="AG5" s="87"/>
    </row>
    <row r="6" spans="1:33" x14ac:dyDescent="0.3">
      <c r="A6" s="2" t="s">
        <v>9</v>
      </c>
      <c r="B6" s="2" t="s">
        <v>107</v>
      </c>
      <c r="D6" s="2" t="s">
        <v>14</v>
      </c>
      <c r="F6" s="2" t="s">
        <v>9</v>
      </c>
      <c r="G6" s="2" t="s">
        <v>108</v>
      </c>
      <c r="H6" s="2" t="s">
        <v>9</v>
      </c>
      <c r="I6" s="2" t="s">
        <v>867</v>
      </c>
      <c r="J6" s="2" t="s">
        <v>9</v>
      </c>
      <c r="K6" s="2" t="s">
        <v>107</v>
      </c>
      <c r="L6" s="2" t="s">
        <v>20</v>
      </c>
      <c r="N6" s="2" t="s">
        <v>9</v>
      </c>
      <c r="O6" s="2" t="s">
        <v>20</v>
      </c>
      <c r="P6" s="2" t="s">
        <v>32</v>
      </c>
      <c r="V6" s="1"/>
      <c r="Z6"/>
      <c r="AA6"/>
    </row>
    <row r="7" spans="1:33" x14ac:dyDescent="0.3">
      <c r="A7" s="1" t="s">
        <v>3</v>
      </c>
      <c r="B7" s="1" t="s">
        <v>109</v>
      </c>
      <c r="D7" s="1" t="s">
        <v>110</v>
      </c>
      <c r="F7" s="1" t="s">
        <v>3</v>
      </c>
      <c r="G7" s="3" t="s">
        <v>809</v>
      </c>
      <c r="H7" s="1" t="s">
        <v>3</v>
      </c>
      <c r="I7" s="3" t="s">
        <v>809</v>
      </c>
      <c r="J7" s="1" t="s">
        <v>3</v>
      </c>
      <c r="K7" s="1" t="s">
        <v>109</v>
      </c>
      <c r="L7" s="4" t="s">
        <v>111</v>
      </c>
      <c r="N7" s="1" t="s">
        <v>3</v>
      </c>
      <c r="O7" s="4" t="s">
        <v>112</v>
      </c>
      <c r="P7" s="4" t="s">
        <v>113</v>
      </c>
      <c r="V7" s="1"/>
      <c r="Z7"/>
      <c r="AA7"/>
    </row>
    <row r="8" spans="1:33" x14ac:dyDescent="0.3">
      <c r="A8" s="1" t="s">
        <v>3</v>
      </c>
      <c r="B8" s="1" t="s">
        <v>114</v>
      </c>
      <c r="D8" s="1" t="s">
        <v>115</v>
      </c>
      <c r="F8" s="1" t="s">
        <v>3</v>
      </c>
      <c r="G8" s="3" t="s">
        <v>810</v>
      </c>
      <c r="H8" s="1" t="s">
        <v>3</v>
      </c>
      <c r="I8" s="3" t="s">
        <v>810</v>
      </c>
      <c r="J8" s="1" t="s">
        <v>3</v>
      </c>
      <c r="K8" s="1" t="s">
        <v>109</v>
      </c>
      <c r="L8" s="4" t="s">
        <v>116</v>
      </c>
      <c r="N8" s="1" t="s">
        <v>3</v>
      </c>
      <c r="O8" s="4" t="s">
        <v>112</v>
      </c>
      <c r="P8" s="4" t="s">
        <v>117</v>
      </c>
      <c r="V8" s="1"/>
      <c r="Z8"/>
      <c r="AA8"/>
    </row>
    <row r="9" spans="1:33" x14ac:dyDescent="0.3">
      <c r="A9" s="1" t="s">
        <v>3</v>
      </c>
      <c r="B9" s="1" t="s">
        <v>118</v>
      </c>
      <c r="F9" s="1" t="s">
        <v>3</v>
      </c>
      <c r="G9" s="3" t="s">
        <v>811</v>
      </c>
      <c r="H9" s="1" t="s">
        <v>3</v>
      </c>
      <c r="I9" s="3" t="s">
        <v>811</v>
      </c>
      <c r="J9" s="1" t="s">
        <v>3</v>
      </c>
      <c r="K9" s="1" t="s">
        <v>109</v>
      </c>
      <c r="L9" s="4" t="s">
        <v>119</v>
      </c>
      <c r="N9" s="1" t="s">
        <v>3</v>
      </c>
      <c r="O9" s="4" t="s">
        <v>112</v>
      </c>
      <c r="P9" s="4" t="s">
        <v>120</v>
      </c>
      <c r="V9" s="1"/>
      <c r="Z9"/>
    </row>
    <row r="10" spans="1:33" x14ac:dyDescent="0.3">
      <c r="A10" s="1" t="s">
        <v>3</v>
      </c>
      <c r="B10" s="1" t="s">
        <v>121</v>
      </c>
      <c r="F10" s="1" t="s">
        <v>66</v>
      </c>
      <c r="G10" s="1" t="s">
        <v>848</v>
      </c>
      <c r="H10" s="1" t="s">
        <v>3</v>
      </c>
      <c r="I10" s="80" t="s">
        <v>866</v>
      </c>
      <c r="J10" s="1" t="s">
        <v>3</v>
      </c>
      <c r="K10" s="1" t="s">
        <v>109</v>
      </c>
      <c r="L10" s="4" t="s">
        <v>122</v>
      </c>
      <c r="N10" s="1" t="s">
        <v>3</v>
      </c>
      <c r="O10" s="4" t="s">
        <v>112</v>
      </c>
      <c r="P10" s="4" t="s">
        <v>123</v>
      </c>
      <c r="V10" s="1"/>
      <c r="Z10"/>
    </row>
    <row r="11" spans="1:33" x14ac:dyDescent="0.3">
      <c r="A11" s="1" t="s">
        <v>3</v>
      </c>
      <c r="B11" s="1" t="s">
        <v>124</v>
      </c>
      <c r="F11" s="1" t="s">
        <v>66</v>
      </c>
      <c r="G11" s="1" t="s">
        <v>812</v>
      </c>
      <c r="H11" s="1" t="s">
        <v>66</v>
      </c>
      <c r="I11" s="1" t="s">
        <v>848</v>
      </c>
      <c r="J11" s="1" t="s">
        <v>3</v>
      </c>
      <c r="K11" s="1" t="s">
        <v>109</v>
      </c>
      <c r="L11" s="4" t="s">
        <v>125</v>
      </c>
      <c r="N11" s="1" t="s">
        <v>3</v>
      </c>
      <c r="O11" s="4" t="s">
        <v>112</v>
      </c>
      <c r="P11" s="4" t="s">
        <v>126</v>
      </c>
      <c r="V11" s="1"/>
      <c r="Z11"/>
    </row>
    <row r="12" spans="1:33" x14ac:dyDescent="0.3">
      <c r="A12" s="1" t="s">
        <v>3</v>
      </c>
      <c r="B12" s="1" t="s">
        <v>127</v>
      </c>
      <c r="F12" s="1" t="s">
        <v>66</v>
      </c>
      <c r="G12" s="1" t="s">
        <v>813</v>
      </c>
      <c r="H12" s="1" t="s">
        <v>66</v>
      </c>
      <c r="I12" s="1" t="s">
        <v>812</v>
      </c>
      <c r="J12" s="1" t="s">
        <v>3</v>
      </c>
      <c r="K12" s="1" t="s">
        <v>109</v>
      </c>
      <c r="L12" s="4" t="s">
        <v>128</v>
      </c>
      <c r="N12" s="1" t="s">
        <v>3</v>
      </c>
      <c r="O12" s="4" t="s">
        <v>112</v>
      </c>
      <c r="P12" s="4" t="s">
        <v>129</v>
      </c>
      <c r="V12" s="1"/>
      <c r="Z12"/>
    </row>
    <row r="13" spans="1:33" x14ac:dyDescent="0.3">
      <c r="A13" s="1" t="s">
        <v>66</v>
      </c>
      <c r="B13" s="1" t="s">
        <v>130</v>
      </c>
      <c r="F13" s="1" t="s">
        <v>85</v>
      </c>
      <c r="G13" s="1" t="s">
        <v>814</v>
      </c>
      <c r="H13" s="1" t="s">
        <v>66</v>
      </c>
      <c r="I13" s="1" t="s">
        <v>813</v>
      </c>
      <c r="J13" s="1" t="s">
        <v>3</v>
      </c>
      <c r="K13" s="1" t="s">
        <v>109</v>
      </c>
      <c r="L13" s="4" t="s">
        <v>131</v>
      </c>
      <c r="N13" s="1" t="s">
        <v>3</v>
      </c>
      <c r="O13" s="4" t="s">
        <v>112</v>
      </c>
      <c r="P13" s="4" t="s">
        <v>132</v>
      </c>
      <c r="V13" s="1"/>
      <c r="Z13"/>
    </row>
    <row r="14" spans="1:33" x14ac:dyDescent="0.3">
      <c r="A14" s="1" t="s">
        <v>66</v>
      </c>
      <c r="B14" s="1" t="s">
        <v>133</v>
      </c>
      <c r="F14" s="1" t="s">
        <v>85</v>
      </c>
      <c r="G14" s="1" t="s">
        <v>816</v>
      </c>
      <c r="H14" s="1" t="s">
        <v>66</v>
      </c>
      <c r="I14" s="80" t="s">
        <v>868</v>
      </c>
      <c r="J14" s="1" t="s">
        <v>3</v>
      </c>
      <c r="K14" s="1" t="s">
        <v>109</v>
      </c>
      <c r="L14" s="4" t="s">
        <v>134</v>
      </c>
      <c r="N14" s="1" t="s">
        <v>3</v>
      </c>
      <c r="O14" s="4" t="s">
        <v>112</v>
      </c>
      <c r="P14" s="4" t="s">
        <v>135</v>
      </c>
      <c r="V14" s="1"/>
      <c r="Z14"/>
    </row>
    <row r="15" spans="1:33" x14ac:dyDescent="0.3">
      <c r="A15" s="1" t="s">
        <v>66</v>
      </c>
      <c r="B15" s="1" t="s">
        <v>136</v>
      </c>
      <c r="F15" s="1" t="s">
        <v>85</v>
      </c>
      <c r="G15" s="1" t="s">
        <v>815</v>
      </c>
      <c r="H15" s="1" t="s">
        <v>85</v>
      </c>
      <c r="I15" s="1" t="s">
        <v>814</v>
      </c>
      <c r="J15" s="1" t="s">
        <v>3</v>
      </c>
      <c r="K15" s="1" t="s">
        <v>109</v>
      </c>
      <c r="L15" s="4" t="s">
        <v>112</v>
      </c>
      <c r="N15" s="1" t="s">
        <v>3</v>
      </c>
      <c r="O15" s="4" t="s">
        <v>111</v>
      </c>
      <c r="P15" s="4" t="s">
        <v>137</v>
      </c>
      <c r="V15" s="1"/>
      <c r="Z15"/>
    </row>
    <row r="16" spans="1:33" x14ac:dyDescent="0.3">
      <c r="A16" s="1" t="s">
        <v>66</v>
      </c>
      <c r="B16" s="1" t="s">
        <v>138</v>
      </c>
      <c r="H16" s="1" t="s">
        <v>85</v>
      </c>
      <c r="I16" s="1" t="s">
        <v>816</v>
      </c>
      <c r="J16" s="1" t="s">
        <v>3</v>
      </c>
      <c r="K16" s="1" t="s">
        <v>109</v>
      </c>
      <c r="L16" s="4" t="s">
        <v>139</v>
      </c>
      <c r="N16" s="1" t="s">
        <v>3</v>
      </c>
      <c r="O16" s="4" t="s">
        <v>111</v>
      </c>
      <c r="P16" s="4" t="s">
        <v>140</v>
      </c>
      <c r="V16" s="1"/>
      <c r="Z16"/>
    </row>
    <row r="17" spans="1:26" x14ac:dyDescent="0.3">
      <c r="A17" s="1" t="s">
        <v>66</v>
      </c>
      <c r="B17" s="1" t="s">
        <v>141</v>
      </c>
      <c r="H17" s="1" t="s">
        <v>85</v>
      </c>
      <c r="I17" s="1" t="s">
        <v>815</v>
      </c>
      <c r="J17" s="1" t="s">
        <v>3</v>
      </c>
      <c r="K17" s="1" t="s">
        <v>109</v>
      </c>
      <c r="L17" s="4" t="s">
        <v>143</v>
      </c>
      <c r="N17" s="1" t="s">
        <v>3</v>
      </c>
      <c r="O17" s="4" t="s">
        <v>111</v>
      </c>
      <c r="P17" s="4" t="s">
        <v>144</v>
      </c>
      <c r="V17" s="1"/>
      <c r="Z17"/>
    </row>
    <row r="18" spans="1:26" x14ac:dyDescent="0.3">
      <c r="A18" s="1" t="s">
        <v>66</v>
      </c>
      <c r="B18" s="1" t="s">
        <v>145</v>
      </c>
      <c r="G18" s="80"/>
      <c r="H18" s="1" t="s">
        <v>85</v>
      </c>
      <c r="I18" s="80" t="s">
        <v>869</v>
      </c>
      <c r="J18" s="1" t="s">
        <v>3</v>
      </c>
      <c r="K18" s="1" t="s">
        <v>109</v>
      </c>
      <c r="L18" s="4" t="s">
        <v>146</v>
      </c>
      <c r="N18" s="1" t="s">
        <v>3</v>
      </c>
      <c r="O18" s="4" t="s">
        <v>111</v>
      </c>
      <c r="P18" s="4" t="s">
        <v>147</v>
      </c>
      <c r="V18" s="1"/>
      <c r="Z18"/>
    </row>
    <row r="19" spans="1:26" x14ac:dyDescent="0.3">
      <c r="A19" s="1" t="s">
        <v>85</v>
      </c>
      <c r="B19" s="1" t="s">
        <v>130</v>
      </c>
      <c r="F19" s="3"/>
      <c r="J19" s="1" t="s">
        <v>3</v>
      </c>
      <c r="K19" s="1" t="s">
        <v>109</v>
      </c>
      <c r="L19" s="4" t="s">
        <v>124</v>
      </c>
      <c r="N19" s="1" t="s">
        <v>3</v>
      </c>
      <c r="O19" s="4" t="s">
        <v>111</v>
      </c>
      <c r="P19" s="4" t="s">
        <v>148</v>
      </c>
      <c r="V19" s="1"/>
      <c r="Z19"/>
    </row>
    <row r="20" spans="1:26" x14ac:dyDescent="0.3">
      <c r="A20" s="1" t="s">
        <v>85</v>
      </c>
      <c r="B20" s="1" t="s">
        <v>114</v>
      </c>
      <c r="F20" s="3"/>
      <c r="J20" s="1" t="s">
        <v>3</v>
      </c>
      <c r="K20" s="1" t="s">
        <v>109</v>
      </c>
      <c r="L20" s="4" t="s">
        <v>149</v>
      </c>
      <c r="N20" s="1" t="s">
        <v>3</v>
      </c>
      <c r="O20" s="4" t="s">
        <v>111</v>
      </c>
      <c r="P20" s="4" t="s">
        <v>150</v>
      </c>
      <c r="V20" s="1"/>
      <c r="Z20"/>
    </row>
    <row r="21" spans="1:26" x14ac:dyDescent="0.3">
      <c r="A21" s="1" t="s">
        <v>85</v>
      </c>
      <c r="B21" s="1" t="s">
        <v>118</v>
      </c>
      <c r="F21" s="3"/>
      <c r="J21" s="1" t="s">
        <v>3</v>
      </c>
      <c r="K21" s="1" t="s">
        <v>109</v>
      </c>
      <c r="L21" s="4" t="s">
        <v>151</v>
      </c>
      <c r="N21" s="1" t="s">
        <v>3</v>
      </c>
      <c r="O21" s="4" t="s">
        <v>111</v>
      </c>
      <c r="P21" s="4" t="s">
        <v>152</v>
      </c>
      <c r="V21" s="1"/>
      <c r="Z21"/>
    </row>
    <row r="22" spans="1:26" x14ac:dyDescent="0.3">
      <c r="A22" s="1" t="s">
        <v>85</v>
      </c>
      <c r="B22" s="1" t="s">
        <v>153</v>
      </c>
      <c r="J22" s="1" t="s">
        <v>3</v>
      </c>
      <c r="K22" s="1" t="s">
        <v>109</v>
      </c>
      <c r="L22" s="4" t="s">
        <v>154</v>
      </c>
      <c r="N22" s="1" t="s">
        <v>3</v>
      </c>
      <c r="O22" s="4" t="s">
        <v>111</v>
      </c>
      <c r="P22" s="4" t="s">
        <v>155</v>
      </c>
      <c r="V22" s="1"/>
      <c r="Z22"/>
    </row>
    <row r="23" spans="1:26" x14ac:dyDescent="0.3">
      <c r="A23" s="1" t="s">
        <v>85</v>
      </c>
      <c r="B23" s="1" t="s">
        <v>141</v>
      </c>
      <c r="J23" s="1" t="s">
        <v>3</v>
      </c>
      <c r="K23" s="1" t="s">
        <v>109</v>
      </c>
      <c r="L23" s="4" t="s">
        <v>156</v>
      </c>
      <c r="N23" s="1" t="s">
        <v>3</v>
      </c>
      <c r="O23" s="4" t="s">
        <v>111</v>
      </c>
      <c r="P23" s="4" t="s">
        <v>157</v>
      </c>
      <c r="V23" s="1"/>
      <c r="Z23"/>
    </row>
    <row r="24" spans="1:26" x14ac:dyDescent="0.3">
      <c r="A24" s="1" t="s">
        <v>85</v>
      </c>
      <c r="B24" s="1" t="s">
        <v>158</v>
      </c>
      <c r="J24" s="1" t="s">
        <v>3</v>
      </c>
      <c r="K24" s="1" t="s">
        <v>109</v>
      </c>
      <c r="L24" s="4" t="s">
        <v>159</v>
      </c>
      <c r="N24" s="1" t="s">
        <v>3</v>
      </c>
      <c r="O24" s="4" t="s">
        <v>111</v>
      </c>
      <c r="P24" s="4" t="s">
        <v>160</v>
      </c>
      <c r="V24" s="1"/>
      <c r="Z24"/>
    </row>
    <row r="25" spans="1:26" x14ac:dyDescent="0.3">
      <c r="J25" s="1" t="s">
        <v>3</v>
      </c>
      <c r="K25" s="1" t="s">
        <v>109</v>
      </c>
      <c r="L25" s="4" t="s">
        <v>161</v>
      </c>
      <c r="N25" s="1" t="s">
        <v>3</v>
      </c>
      <c r="O25" s="4" t="s">
        <v>111</v>
      </c>
      <c r="P25" s="4" t="s">
        <v>162</v>
      </c>
      <c r="V25" s="1"/>
      <c r="Z25"/>
    </row>
    <row r="26" spans="1:26" x14ac:dyDescent="0.3">
      <c r="B26" s="3" t="s">
        <v>66</v>
      </c>
      <c r="C26" s="3" t="s">
        <v>85</v>
      </c>
      <c r="D26" s="3" t="s">
        <v>3</v>
      </c>
      <c r="J26" s="1" t="s">
        <v>3</v>
      </c>
      <c r="K26" s="1" t="s">
        <v>109</v>
      </c>
      <c r="L26" s="4" t="s">
        <v>163</v>
      </c>
      <c r="N26" s="1" t="s">
        <v>3</v>
      </c>
      <c r="O26" s="4" t="s">
        <v>119</v>
      </c>
      <c r="P26" s="4" t="s">
        <v>164</v>
      </c>
      <c r="V26" s="1"/>
      <c r="Z26"/>
    </row>
    <row r="27" spans="1:26" x14ac:dyDescent="0.3">
      <c r="A27" s="7" t="s">
        <v>165</v>
      </c>
      <c r="B27" s="3" t="s">
        <v>130</v>
      </c>
      <c r="C27" s="3" t="s">
        <v>130</v>
      </c>
      <c r="D27" s="3" t="s">
        <v>109</v>
      </c>
      <c r="J27" s="1" t="s">
        <v>3</v>
      </c>
      <c r="K27" s="1" t="s">
        <v>109</v>
      </c>
      <c r="L27" s="4" t="s">
        <v>166</v>
      </c>
      <c r="N27" s="1" t="s">
        <v>3</v>
      </c>
      <c r="O27" s="4" t="s">
        <v>119</v>
      </c>
      <c r="P27" s="4" t="s">
        <v>167</v>
      </c>
      <c r="V27" s="1"/>
      <c r="Z27"/>
    </row>
    <row r="28" spans="1:26" x14ac:dyDescent="0.3">
      <c r="B28" s="3" t="s">
        <v>133</v>
      </c>
      <c r="C28" s="3" t="s">
        <v>114</v>
      </c>
      <c r="D28" s="3" t="s">
        <v>114</v>
      </c>
      <c r="J28" s="1" t="s">
        <v>3</v>
      </c>
      <c r="K28" s="1" t="s">
        <v>109</v>
      </c>
      <c r="L28" s="4" t="s">
        <v>168</v>
      </c>
      <c r="N28" s="1" t="s">
        <v>3</v>
      </c>
      <c r="O28" s="4" t="s">
        <v>119</v>
      </c>
      <c r="P28" s="4" t="s">
        <v>169</v>
      </c>
      <c r="V28" s="1"/>
      <c r="Z28"/>
    </row>
    <row r="29" spans="1:26" x14ac:dyDescent="0.3">
      <c r="B29" s="3" t="s">
        <v>136</v>
      </c>
      <c r="C29" s="3" t="s">
        <v>118</v>
      </c>
      <c r="D29" s="3" t="s">
        <v>118</v>
      </c>
      <c r="J29" s="1" t="s">
        <v>3</v>
      </c>
      <c r="K29" s="1" t="s">
        <v>114</v>
      </c>
      <c r="L29" s="4" t="s">
        <v>170</v>
      </c>
      <c r="N29" s="1" t="s">
        <v>3</v>
      </c>
      <c r="O29" s="4" t="s">
        <v>119</v>
      </c>
      <c r="P29" s="4" t="s">
        <v>171</v>
      </c>
      <c r="V29" s="1"/>
      <c r="Z29"/>
    </row>
    <row r="30" spans="1:26" x14ac:dyDescent="0.3">
      <c r="B30" s="3" t="s">
        <v>138</v>
      </c>
      <c r="C30" s="3" t="s">
        <v>153</v>
      </c>
      <c r="D30" s="3" t="s">
        <v>121</v>
      </c>
      <c r="J30" s="1" t="s">
        <v>3</v>
      </c>
      <c r="K30" s="1" t="s">
        <v>114</v>
      </c>
      <c r="L30" s="4" t="s">
        <v>143</v>
      </c>
      <c r="N30" s="1" t="s">
        <v>3</v>
      </c>
      <c r="O30" s="4" t="s">
        <v>119</v>
      </c>
      <c r="P30" s="4" t="s">
        <v>172</v>
      </c>
      <c r="V30" s="1"/>
      <c r="Z30"/>
    </row>
    <row r="31" spans="1:26" x14ac:dyDescent="0.3">
      <c r="B31" s="3" t="s">
        <v>141</v>
      </c>
      <c r="C31" s="3" t="s">
        <v>141</v>
      </c>
      <c r="D31" s="3" t="s">
        <v>124</v>
      </c>
      <c r="J31" s="1" t="s">
        <v>3</v>
      </c>
      <c r="K31" s="1" t="s">
        <v>114</v>
      </c>
      <c r="L31" s="4" t="s">
        <v>173</v>
      </c>
      <c r="N31" s="1" t="s">
        <v>3</v>
      </c>
      <c r="O31" s="4" t="s">
        <v>119</v>
      </c>
      <c r="P31" s="4" t="s">
        <v>174</v>
      </c>
      <c r="V31" s="1"/>
      <c r="Z31"/>
    </row>
    <row r="32" spans="1:26" x14ac:dyDescent="0.3">
      <c r="B32" s="3" t="s">
        <v>145</v>
      </c>
      <c r="C32" s="3" t="s">
        <v>158</v>
      </c>
      <c r="D32" s="3" t="s">
        <v>127</v>
      </c>
      <c r="J32" s="1" t="s">
        <v>3</v>
      </c>
      <c r="K32" s="1" t="s">
        <v>114</v>
      </c>
      <c r="L32" s="4" t="s">
        <v>124</v>
      </c>
      <c r="N32" s="1" t="s">
        <v>3</v>
      </c>
      <c r="O32" s="4" t="s">
        <v>119</v>
      </c>
      <c r="P32" s="4" t="s">
        <v>175</v>
      </c>
      <c r="V32" s="1"/>
      <c r="Z32"/>
    </row>
    <row r="33" spans="1:26" x14ac:dyDescent="0.3">
      <c r="A33" s="8" t="s">
        <v>176</v>
      </c>
      <c r="B33" s="3" t="s">
        <v>848</v>
      </c>
      <c r="C33" s="3" t="s">
        <v>814</v>
      </c>
      <c r="D33" s="3" t="s">
        <v>809</v>
      </c>
      <c r="J33" s="1" t="s">
        <v>3</v>
      </c>
      <c r="K33" s="1" t="s">
        <v>114</v>
      </c>
      <c r="L33" s="4" t="s">
        <v>151</v>
      </c>
      <c r="N33" s="1" t="s">
        <v>3</v>
      </c>
      <c r="O33" s="4" t="s">
        <v>119</v>
      </c>
      <c r="P33" s="4" t="s">
        <v>177</v>
      </c>
      <c r="V33" s="1"/>
      <c r="Z33"/>
    </row>
    <row r="34" spans="1:26" x14ac:dyDescent="0.3">
      <c r="B34" s="3" t="s">
        <v>812</v>
      </c>
      <c r="C34" s="3" t="s">
        <v>816</v>
      </c>
      <c r="D34" s="3" t="s">
        <v>810</v>
      </c>
      <c r="J34" s="1" t="s">
        <v>3</v>
      </c>
      <c r="K34" s="1" t="s">
        <v>114</v>
      </c>
      <c r="L34" s="4" t="s">
        <v>154</v>
      </c>
      <c r="N34" s="1" t="s">
        <v>3</v>
      </c>
      <c r="O34" s="4" t="s">
        <v>119</v>
      </c>
      <c r="P34" s="4" t="s">
        <v>178</v>
      </c>
      <c r="V34" s="1"/>
      <c r="Z34"/>
    </row>
    <row r="35" spans="1:26" x14ac:dyDescent="0.3">
      <c r="B35" s="3" t="s">
        <v>813</v>
      </c>
      <c r="C35" s="3" t="s">
        <v>815</v>
      </c>
      <c r="D35" s="3" t="s">
        <v>811</v>
      </c>
      <c r="J35" s="1" t="s">
        <v>3</v>
      </c>
      <c r="K35" s="1" t="s">
        <v>114</v>
      </c>
      <c r="L35" s="4" t="s">
        <v>156</v>
      </c>
      <c r="N35" s="1" t="s">
        <v>3</v>
      </c>
      <c r="O35" s="4" t="s">
        <v>119</v>
      </c>
      <c r="P35" s="4" t="s">
        <v>179</v>
      </c>
      <c r="V35" s="1"/>
      <c r="Z35"/>
    </row>
    <row r="36" spans="1:26" x14ac:dyDescent="0.3">
      <c r="B36" s="80" t="s">
        <v>868</v>
      </c>
      <c r="C36" s="80" t="s">
        <v>869</v>
      </c>
      <c r="D36" s="80" t="s">
        <v>866</v>
      </c>
      <c r="L36" s="4"/>
      <c r="O36" s="4"/>
      <c r="P36" s="4"/>
      <c r="V36" s="1"/>
      <c r="Z36"/>
    </row>
    <row r="37" spans="1:26" x14ac:dyDescent="0.3">
      <c r="A37" s="7" t="s">
        <v>20</v>
      </c>
      <c r="B37" s="3" t="s">
        <v>180</v>
      </c>
      <c r="C37" s="3" t="s">
        <v>181</v>
      </c>
      <c r="D37" s="3" t="s">
        <v>111</v>
      </c>
      <c r="J37" s="1" t="s">
        <v>3</v>
      </c>
      <c r="K37" s="1" t="s">
        <v>114</v>
      </c>
      <c r="L37" s="4" t="s">
        <v>159</v>
      </c>
      <c r="N37" s="1" t="s">
        <v>3</v>
      </c>
      <c r="O37" s="4" t="s">
        <v>119</v>
      </c>
      <c r="P37" s="4" t="s">
        <v>182</v>
      </c>
      <c r="V37" s="1"/>
      <c r="Z37"/>
    </row>
    <row r="38" spans="1:26" x14ac:dyDescent="0.3">
      <c r="B38" s="3" t="s">
        <v>183</v>
      </c>
      <c r="C38" s="3" t="s">
        <v>184</v>
      </c>
      <c r="D38" s="3" t="s">
        <v>116</v>
      </c>
      <c r="J38" s="1" t="s">
        <v>3</v>
      </c>
      <c r="K38" s="1" t="s">
        <v>114</v>
      </c>
      <c r="L38" s="4" t="s">
        <v>161</v>
      </c>
      <c r="N38" s="1" t="s">
        <v>3</v>
      </c>
      <c r="O38" s="4" t="s">
        <v>116</v>
      </c>
      <c r="P38" s="4" t="s">
        <v>185</v>
      </c>
      <c r="V38" s="1"/>
      <c r="Z38"/>
    </row>
    <row r="39" spans="1:26" x14ac:dyDescent="0.3">
      <c r="B39" s="3" t="s">
        <v>186</v>
      </c>
      <c r="C39" s="3" t="s">
        <v>187</v>
      </c>
      <c r="D39" s="3" t="s">
        <v>119</v>
      </c>
      <c r="J39" s="1" t="s">
        <v>3</v>
      </c>
      <c r="K39" s="1" t="s">
        <v>114</v>
      </c>
      <c r="L39" s="4" t="s">
        <v>163</v>
      </c>
      <c r="N39" s="1" t="s">
        <v>3</v>
      </c>
      <c r="O39" s="4" t="s">
        <v>116</v>
      </c>
      <c r="P39" s="4" t="s">
        <v>188</v>
      </c>
      <c r="V39" s="1"/>
      <c r="Z39"/>
    </row>
    <row r="40" spans="1:26" x14ac:dyDescent="0.3">
      <c r="B40" s="3" t="s">
        <v>189</v>
      </c>
      <c r="C40" s="3" t="s">
        <v>190</v>
      </c>
      <c r="D40" s="3" t="s">
        <v>122</v>
      </c>
      <c r="J40" s="1" t="s">
        <v>3</v>
      </c>
      <c r="K40" s="1" t="s">
        <v>114</v>
      </c>
      <c r="L40" s="4" t="s">
        <v>166</v>
      </c>
      <c r="N40" s="1" t="s">
        <v>3</v>
      </c>
      <c r="O40" s="4" t="s">
        <v>116</v>
      </c>
      <c r="P40" s="4" t="s">
        <v>191</v>
      </c>
      <c r="V40" s="1"/>
      <c r="Z40"/>
    </row>
    <row r="41" spans="1:26" x14ac:dyDescent="0.3">
      <c r="B41" s="3" t="s">
        <v>192</v>
      </c>
      <c r="C41" s="3" t="s">
        <v>193</v>
      </c>
      <c r="D41" s="3" t="s">
        <v>125</v>
      </c>
      <c r="J41" s="1" t="s">
        <v>3</v>
      </c>
      <c r="K41" s="1" t="s">
        <v>114</v>
      </c>
      <c r="L41" s="4" t="s">
        <v>168</v>
      </c>
      <c r="N41" s="1" t="s">
        <v>3</v>
      </c>
      <c r="O41" s="4" t="s">
        <v>116</v>
      </c>
      <c r="P41" s="4" t="s">
        <v>194</v>
      </c>
      <c r="V41" s="1"/>
      <c r="Z41"/>
    </row>
    <row r="42" spans="1:26" x14ac:dyDescent="0.3">
      <c r="B42" s="3" t="s">
        <v>195</v>
      </c>
      <c r="C42" s="3" t="s">
        <v>196</v>
      </c>
      <c r="D42" s="3" t="s">
        <v>128</v>
      </c>
      <c r="J42" s="1" t="s">
        <v>3</v>
      </c>
      <c r="K42" s="1" t="s">
        <v>118</v>
      </c>
      <c r="L42" s="4" t="s">
        <v>197</v>
      </c>
      <c r="N42" s="1" t="s">
        <v>3</v>
      </c>
      <c r="O42" s="4" t="s">
        <v>116</v>
      </c>
      <c r="P42" s="4" t="s">
        <v>198</v>
      </c>
      <c r="V42" s="1"/>
      <c r="Z42"/>
    </row>
    <row r="43" spans="1:26" x14ac:dyDescent="0.3">
      <c r="B43" s="3" t="s">
        <v>199</v>
      </c>
      <c r="C43" s="3" t="s">
        <v>200</v>
      </c>
      <c r="D43" s="3" t="s">
        <v>131</v>
      </c>
      <c r="J43" s="1" t="s">
        <v>3</v>
      </c>
      <c r="K43" s="1" t="s">
        <v>118</v>
      </c>
      <c r="L43" s="4" t="s">
        <v>143</v>
      </c>
      <c r="N43" s="1" t="s">
        <v>3</v>
      </c>
      <c r="O43" s="4" t="s">
        <v>116</v>
      </c>
      <c r="P43" s="4" t="s">
        <v>201</v>
      </c>
      <c r="V43" s="1"/>
      <c r="Z43"/>
    </row>
    <row r="44" spans="1:26" x14ac:dyDescent="0.3">
      <c r="B44" s="3" t="s">
        <v>202</v>
      </c>
      <c r="C44" s="3" t="s">
        <v>203</v>
      </c>
      <c r="D44" s="3" t="s">
        <v>134</v>
      </c>
      <c r="J44" s="1" t="s">
        <v>3</v>
      </c>
      <c r="K44" s="1" t="s">
        <v>118</v>
      </c>
      <c r="L44" s="4" t="s">
        <v>204</v>
      </c>
      <c r="N44" s="1" t="s">
        <v>3</v>
      </c>
      <c r="O44" s="4" t="s">
        <v>116</v>
      </c>
      <c r="P44" s="4" t="s">
        <v>205</v>
      </c>
      <c r="V44" s="1"/>
      <c r="Z44"/>
    </row>
    <row r="45" spans="1:26" x14ac:dyDescent="0.3">
      <c r="B45" s="3" t="s">
        <v>206</v>
      </c>
      <c r="C45" s="3" t="s">
        <v>207</v>
      </c>
      <c r="D45" s="3" t="s">
        <v>112</v>
      </c>
      <c r="J45" s="1" t="s">
        <v>3</v>
      </c>
      <c r="K45" s="1" t="s">
        <v>118</v>
      </c>
      <c r="L45" s="4" t="s">
        <v>208</v>
      </c>
      <c r="N45" s="1" t="s">
        <v>3</v>
      </c>
      <c r="O45" s="4" t="s">
        <v>116</v>
      </c>
      <c r="P45" s="4" t="s">
        <v>209</v>
      </c>
      <c r="V45" s="1"/>
      <c r="Z45"/>
    </row>
    <row r="46" spans="1:26" x14ac:dyDescent="0.3">
      <c r="B46" s="3" t="s">
        <v>210</v>
      </c>
      <c r="C46" s="3" t="s">
        <v>211</v>
      </c>
      <c r="D46" s="3" t="s">
        <v>139</v>
      </c>
      <c r="J46" s="1" t="s">
        <v>3</v>
      </c>
      <c r="K46" s="1" t="s">
        <v>118</v>
      </c>
      <c r="L46" s="4" t="s">
        <v>151</v>
      </c>
      <c r="N46" s="1" t="s">
        <v>3</v>
      </c>
      <c r="O46" s="4" t="s">
        <v>116</v>
      </c>
      <c r="P46" s="4" t="s">
        <v>212</v>
      </c>
      <c r="V46" s="1"/>
      <c r="Z46"/>
    </row>
    <row r="47" spans="1:26" x14ac:dyDescent="0.3">
      <c r="B47" s="3" t="s">
        <v>213</v>
      </c>
      <c r="C47" s="3" t="s">
        <v>214</v>
      </c>
      <c r="D47" s="3" t="s">
        <v>143</v>
      </c>
      <c r="J47" s="1" t="s">
        <v>3</v>
      </c>
      <c r="K47" s="1" t="s">
        <v>118</v>
      </c>
      <c r="L47" s="4" t="s">
        <v>154</v>
      </c>
      <c r="N47" s="1" t="s">
        <v>3</v>
      </c>
      <c r="O47" s="4" t="s">
        <v>116</v>
      </c>
      <c r="P47" s="4" t="s">
        <v>215</v>
      </c>
      <c r="V47" s="1"/>
      <c r="Z47"/>
    </row>
    <row r="48" spans="1:26" x14ac:dyDescent="0.3">
      <c r="B48" s="3" t="s">
        <v>216</v>
      </c>
      <c r="C48" s="3" t="s">
        <v>217</v>
      </c>
      <c r="D48" s="3" t="s">
        <v>146</v>
      </c>
      <c r="J48" s="1" t="s">
        <v>3</v>
      </c>
      <c r="K48" s="1" t="s">
        <v>118</v>
      </c>
      <c r="L48" s="4" t="s">
        <v>156</v>
      </c>
      <c r="N48" s="1" t="s">
        <v>3</v>
      </c>
      <c r="O48" s="4" t="s">
        <v>116</v>
      </c>
      <c r="P48" s="4" t="s">
        <v>218</v>
      </c>
      <c r="V48" s="1"/>
      <c r="Z48"/>
    </row>
    <row r="49" spans="1:26" x14ac:dyDescent="0.3">
      <c r="B49" s="3" t="s">
        <v>141</v>
      </c>
      <c r="C49" s="3" t="s">
        <v>141</v>
      </c>
      <c r="D49" s="3" t="s">
        <v>124</v>
      </c>
      <c r="J49" s="1" t="s">
        <v>3</v>
      </c>
      <c r="K49" s="1" t="s">
        <v>118</v>
      </c>
      <c r="L49" s="4" t="s">
        <v>159</v>
      </c>
      <c r="N49" s="1" t="s">
        <v>3</v>
      </c>
      <c r="O49" s="4" t="s">
        <v>116</v>
      </c>
      <c r="P49" s="4" t="s">
        <v>219</v>
      </c>
      <c r="V49" s="1"/>
      <c r="Z49"/>
    </row>
    <row r="50" spans="1:26" x14ac:dyDescent="0.3">
      <c r="B50" s="3" t="s">
        <v>220</v>
      </c>
      <c r="C50" s="3" t="s">
        <v>221</v>
      </c>
      <c r="D50" s="3" t="s">
        <v>149</v>
      </c>
      <c r="J50" s="1" t="s">
        <v>3</v>
      </c>
      <c r="K50" s="1" t="s">
        <v>118</v>
      </c>
      <c r="L50" s="4" t="s">
        <v>161</v>
      </c>
      <c r="N50" s="1" t="s">
        <v>3</v>
      </c>
      <c r="O50" s="4" t="s">
        <v>122</v>
      </c>
      <c r="P50" s="4" t="s">
        <v>222</v>
      </c>
      <c r="V50" s="1"/>
      <c r="Z50"/>
    </row>
    <row r="51" spans="1:26" x14ac:dyDescent="0.3">
      <c r="B51" s="3" t="s">
        <v>223</v>
      </c>
      <c r="C51" s="3" t="s">
        <v>224</v>
      </c>
      <c r="D51" s="3" t="s">
        <v>151</v>
      </c>
      <c r="J51" s="1" t="s">
        <v>3</v>
      </c>
      <c r="K51" s="1" t="s">
        <v>118</v>
      </c>
      <c r="L51" s="4" t="s">
        <v>163</v>
      </c>
      <c r="N51" s="1" t="s">
        <v>3</v>
      </c>
      <c r="O51" s="4" t="s">
        <v>122</v>
      </c>
      <c r="P51" s="4" t="s">
        <v>225</v>
      </c>
      <c r="V51" s="1"/>
      <c r="Z51"/>
    </row>
    <row r="52" spans="1:26" x14ac:dyDescent="0.3">
      <c r="B52" s="3" t="s">
        <v>226</v>
      </c>
      <c r="C52" s="3" t="s">
        <v>227</v>
      </c>
      <c r="D52" s="3" t="s">
        <v>154</v>
      </c>
      <c r="J52" s="1" t="s">
        <v>3</v>
      </c>
      <c r="K52" s="1" t="s">
        <v>118</v>
      </c>
      <c r="L52" s="4" t="s">
        <v>166</v>
      </c>
      <c r="N52" s="1" t="s">
        <v>3</v>
      </c>
      <c r="O52" s="4" t="s">
        <v>122</v>
      </c>
      <c r="P52" s="4" t="s">
        <v>228</v>
      </c>
      <c r="V52" s="1"/>
      <c r="Z52"/>
    </row>
    <row r="53" spans="1:26" x14ac:dyDescent="0.3">
      <c r="B53" s="3" t="s">
        <v>229</v>
      </c>
      <c r="C53" s="3" t="s">
        <v>230</v>
      </c>
      <c r="D53" s="3" t="s">
        <v>156</v>
      </c>
      <c r="J53" s="1" t="s">
        <v>3</v>
      </c>
      <c r="K53" s="1" t="s">
        <v>118</v>
      </c>
      <c r="L53" s="4" t="s">
        <v>168</v>
      </c>
      <c r="N53" s="1" t="s">
        <v>3</v>
      </c>
      <c r="O53" s="4" t="s">
        <v>122</v>
      </c>
      <c r="P53" s="4" t="s">
        <v>231</v>
      </c>
      <c r="V53" s="1"/>
      <c r="Z53"/>
    </row>
    <row r="54" spans="1:26" x14ac:dyDescent="0.3">
      <c r="B54" s="3" t="s">
        <v>232</v>
      </c>
      <c r="C54" s="3" t="s">
        <v>233</v>
      </c>
      <c r="D54" s="3" t="s">
        <v>159</v>
      </c>
      <c r="J54" s="1" t="s">
        <v>3</v>
      </c>
      <c r="K54" s="1" t="s">
        <v>124</v>
      </c>
      <c r="L54" s="4" t="s">
        <v>111</v>
      </c>
      <c r="N54" s="1" t="s">
        <v>3</v>
      </c>
      <c r="O54" s="4" t="s">
        <v>122</v>
      </c>
      <c r="P54" s="4" t="s">
        <v>234</v>
      </c>
      <c r="V54" s="1"/>
      <c r="Z54"/>
    </row>
    <row r="55" spans="1:26" x14ac:dyDescent="0.3">
      <c r="B55" s="3" t="s">
        <v>235</v>
      </c>
      <c r="C55" s="3" t="s">
        <v>236</v>
      </c>
      <c r="D55" s="3" t="s">
        <v>161</v>
      </c>
      <c r="J55" s="1" t="s">
        <v>3</v>
      </c>
      <c r="K55" s="1" t="s">
        <v>124</v>
      </c>
      <c r="L55" s="4" t="s">
        <v>116</v>
      </c>
      <c r="N55" s="1" t="s">
        <v>3</v>
      </c>
      <c r="O55" s="4" t="s">
        <v>122</v>
      </c>
      <c r="P55" s="4" t="s">
        <v>237</v>
      </c>
      <c r="V55" s="1"/>
      <c r="Z55"/>
    </row>
    <row r="56" spans="1:26" x14ac:dyDescent="0.3">
      <c r="B56" s="3" t="s">
        <v>238</v>
      </c>
      <c r="C56" s="3" t="s">
        <v>239</v>
      </c>
      <c r="D56" s="3" t="s">
        <v>163</v>
      </c>
      <c r="J56" s="1" t="s">
        <v>3</v>
      </c>
      <c r="K56" s="1" t="s">
        <v>124</v>
      </c>
      <c r="L56" s="4" t="s">
        <v>119</v>
      </c>
      <c r="N56" s="1" t="s">
        <v>3</v>
      </c>
      <c r="O56" s="4" t="s">
        <v>122</v>
      </c>
      <c r="P56" s="4" t="s">
        <v>240</v>
      </c>
      <c r="V56" s="1"/>
      <c r="Z56"/>
    </row>
    <row r="57" spans="1:26" x14ac:dyDescent="0.3">
      <c r="B57" s="3" t="s">
        <v>241</v>
      </c>
      <c r="C57" s="3" t="s">
        <v>242</v>
      </c>
      <c r="D57" s="3" t="s">
        <v>166</v>
      </c>
      <c r="J57" s="1" t="s">
        <v>3</v>
      </c>
      <c r="K57" s="1" t="s">
        <v>124</v>
      </c>
      <c r="L57" s="4" t="s">
        <v>122</v>
      </c>
      <c r="N57" s="1" t="s">
        <v>3</v>
      </c>
      <c r="O57" s="4" t="s">
        <v>122</v>
      </c>
      <c r="P57" s="4" t="s">
        <v>243</v>
      </c>
      <c r="V57" s="1"/>
      <c r="Z57"/>
    </row>
    <row r="58" spans="1:26" x14ac:dyDescent="0.3">
      <c r="B58" s="3" t="s">
        <v>244</v>
      </c>
      <c r="C58" s="3" t="s">
        <v>245</v>
      </c>
      <c r="D58" s="3" t="s">
        <v>168</v>
      </c>
      <c r="J58" s="1" t="s">
        <v>3</v>
      </c>
      <c r="K58" s="1" t="s">
        <v>124</v>
      </c>
      <c r="L58" s="4" t="s">
        <v>125</v>
      </c>
      <c r="N58" s="1" t="s">
        <v>3</v>
      </c>
      <c r="O58" s="4" t="s">
        <v>122</v>
      </c>
      <c r="P58" s="4" t="s">
        <v>246</v>
      </c>
      <c r="V58" s="1"/>
      <c r="Z58"/>
    </row>
    <row r="59" spans="1:26" x14ac:dyDescent="0.3">
      <c r="B59" s="3" t="s">
        <v>247</v>
      </c>
      <c r="C59" s="3" t="s">
        <v>248</v>
      </c>
      <c r="D59" s="3" t="s">
        <v>170</v>
      </c>
      <c r="J59" s="1" t="s">
        <v>3</v>
      </c>
      <c r="K59" s="1" t="s">
        <v>124</v>
      </c>
      <c r="L59" s="4" t="s">
        <v>128</v>
      </c>
      <c r="N59" s="1" t="s">
        <v>3</v>
      </c>
      <c r="O59" s="4" t="s">
        <v>122</v>
      </c>
      <c r="P59" s="4" t="s">
        <v>249</v>
      </c>
      <c r="V59" s="1"/>
      <c r="Z59"/>
    </row>
    <row r="60" spans="1:26" x14ac:dyDescent="0.3">
      <c r="B60" s="9" t="s">
        <v>250</v>
      </c>
      <c r="C60" s="3" t="s">
        <v>251</v>
      </c>
      <c r="D60" s="3" t="s">
        <v>173</v>
      </c>
      <c r="J60" s="1" t="s">
        <v>3</v>
      </c>
      <c r="K60" s="1" t="s">
        <v>124</v>
      </c>
      <c r="L60" s="4" t="s">
        <v>170</v>
      </c>
      <c r="N60" s="1" t="s">
        <v>3</v>
      </c>
      <c r="O60" s="4" t="s">
        <v>122</v>
      </c>
      <c r="P60" s="4" t="s">
        <v>252</v>
      </c>
      <c r="V60" s="1"/>
      <c r="Z60"/>
    </row>
    <row r="61" spans="1:26" x14ac:dyDescent="0.3">
      <c r="B61" s="9" t="s">
        <v>253</v>
      </c>
      <c r="C61" s="3" t="s">
        <v>254</v>
      </c>
      <c r="D61" s="3" t="s">
        <v>197</v>
      </c>
      <c r="J61" s="1" t="s">
        <v>3</v>
      </c>
      <c r="K61" s="1" t="s">
        <v>124</v>
      </c>
      <c r="L61" s="4" t="s">
        <v>131</v>
      </c>
      <c r="N61" s="1" t="s">
        <v>3</v>
      </c>
      <c r="O61" s="4" t="s">
        <v>125</v>
      </c>
      <c r="P61" s="4" t="s">
        <v>255</v>
      </c>
      <c r="V61" s="1"/>
      <c r="Z61"/>
    </row>
    <row r="62" spans="1:26" x14ac:dyDescent="0.3">
      <c r="B62" s="9" t="s">
        <v>256</v>
      </c>
      <c r="C62" s="3" t="s">
        <v>257</v>
      </c>
      <c r="D62" s="3" t="s">
        <v>204</v>
      </c>
      <c r="J62" s="1" t="s">
        <v>3</v>
      </c>
      <c r="K62" s="1" t="s">
        <v>124</v>
      </c>
      <c r="L62" s="4" t="s">
        <v>134</v>
      </c>
      <c r="N62" s="1" t="s">
        <v>3</v>
      </c>
      <c r="O62" s="4" t="s">
        <v>125</v>
      </c>
      <c r="P62" s="4" t="s">
        <v>258</v>
      </c>
      <c r="V62" s="1"/>
      <c r="Z62"/>
    </row>
    <row r="63" spans="1:26" x14ac:dyDescent="0.3">
      <c r="B63" s="9" t="s">
        <v>259</v>
      </c>
      <c r="C63" s="3" t="s">
        <v>260</v>
      </c>
      <c r="D63" s="3" t="s">
        <v>208</v>
      </c>
      <c r="J63" s="1" t="s">
        <v>3</v>
      </c>
      <c r="K63" s="1" t="s">
        <v>124</v>
      </c>
      <c r="L63" s="4" t="s">
        <v>112</v>
      </c>
      <c r="N63" s="1" t="s">
        <v>3</v>
      </c>
      <c r="O63" s="4" t="s">
        <v>125</v>
      </c>
      <c r="P63" s="4" t="s">
        <v>261</v>
      </c>
      <c r="V63" s="1"/>
      <c r="Z63"/>
    </row>
    <row r="64" spans="1:26" x14ac:dyDescent="0.3">
      <c r="A64" s="7" t="s">
        <v>32</v>
      </c>
      <c r="B64" s="3" t="s">
        <v>262</v>
      </c>
      <c r="C64" s="3" t="s">
        <v>263</v>
      </c>
      <c r="D64" s="3" t="s">
        <v>113</v>
      </c>
      <c r="J64" s="1" t="s">
        <v>3</v>
      </c>
      <c r="K64" s="1" t="s">
        <v>124</v>
      </c>
      <c r="L64" s="4" t="s">
        <v>139</v>
      </c>
      <c r="N64" s="1" t="s">
        <v>3</v>
      </c>
      <c r="O64" s="4" t="s">
        <v>125</v>
      </c>
      <c r="P64" s="4" t="s">
        <v>264</v>
      </c>
      <c r="V64" s="1"/>
      <c r="Z64"/>
    </row>
    <row r="65" spans="2:26" x14ac:dyDescent="0.3">
      <c r="B65" s="3" t="s">
        <v>265</v>
      </c>
      <c r="C65" s="3" t="s">
        <v>266</v>
      </c>
      <c r="D65" s="3" t="s">
        <v>117</v>
      </c>
      <c r="J65" s="1" t="s">
        <v>3</v>
      </c>
      <c r="K65" s="1" t="s">
        <v>124</v>
      </c>
      <c r="L65" s="4" t="s">
        <v>143</v>
      </c>
      <c r="N65" s="1" t="s">
        <v>3</v>
      </c>
      <c r="O65" s="4" t="s">
        <v>125</v>
      </c>
      <c r="P65" s="4" t="s">
        <v>267</v>
      </c>
      <c r="V65" s="1"/>
      <c r="Z65"/>
    </row>
    <row r="66" spans="2:26" x14ac:dyDescent="0.3">
      <c r="B66" s="3" t="s">
        <v>268</v>
      </c>
      <c r="C66" s="3" t="s">
        <v>269</v>
      </c>
      <c r="D66" s="3" t="s">
        <v>120</v>
      </c>
      <c r="J66" s="1" t="s">
        <v>3</v>
      </c>
      <c r="K66" s="1" t="s">
        <v>124</v>
      </c>
      <c r="L66" s="4" t="s">
        <v>146</v>
      </c>
      <c r="N66" s="1" t="s">
        <v>3</v>
      </c>
      <c r="O66" s="4" t="s">
        <v>125</v>
      </c>
      <c r="P66" s="4" t="s">
        <v>270</v>
      </c>
      <c r="V66" s="1"/>
      <c r="Z66"/>
    </row>
    <row r="67" spans="2:26" x14ac:dyDescent="0.3">
      <c r="B67" s="3" t="s">
        <v>271</v>
      </c>
      <c r="C67" s="3" t="s">
        <v>272</v>
      </c>
      <c r="D67" s="3" t="s">
        <v>123</v>
      </c>
      <c r="J67" s="1" t="s">
        <v>3</v>
      </c>
      <c r="K67" s="1" t="s">
        <v>124</v>
      </c>
      <c r="L67" s="4" t="s">
        <v>173</v>
      </c>
      <c r="N67" s="1" t="s">
        <v>3</v>
      </c>
      <c r="O67" s="4" t="s">
        <v>125</v>
      </c>
      <c r="P67" s="4" t="s">
        <v>273</v>
      </c>
      <c r="V67" s="1"/>
      <c r="Z67"/>
    </row>
    <row r="68" spans="2:26" x14ac:dyDescent="0.3">
      <c r="B68" s="3" t="s">
        <v>274</v>
      </c>
      <c r="C68" s="3" t="s">
        <v>275</v>
      </c>
      <c r="D68" s="3" t="s">
        <v>126</v>
      </c>
      <c r="J68" s="1" t="s">
        <v>3</v>
      </c>
      <c r="K68" s="1" t="s">
        <v>124</v>
      </c>
      <c r="L68" s="4" t="s">
        <v>124</v>
      </c>
      <c r="N68" s="1" t="s">
        <v>3</v>
      </c>
      <c r="O68" s="4" t="s">
        <v>125</v>
      </c>
      <c r="P68" s="4" t="s">
        <v>276</v>
      </c>
      <c r="V68" s="1"/>
      <c r="Z68"/>
    </row>
    <row r="69" spans="2:26" x14ac:dyDescent="0.3">
      <c r="B69" s="3" t="s">
        <v>277</v>
      </c>
      <c r="C69" s="3" t="s">
        <v>278</v>
      </c>
      <c r="D69" s="3" t="s">
        <v>129</v>
      </c>
      <c r="J69" s="1" t="s">
        <v>3</v>
      </c>
      <c r="K69" s="1" t="s">
        <v>124</v>
      </c>
      <c r="L69" s="4" t="s">
        <v>149</v>
      </c>
      <c r="N69" s="1" t="s">
        <v>3</v>
      </c>
      <c r="O69" s="4" t="s">
        <v>125</v>
      </c>
      <c r="P69" s="4" t="s">
        <v>279</v>
      </c>
      <c r="V69" s="1"/>
      <c r="Z69"/>
    </row>
    <row r="70" spans="2:26" x14ac:dyDescent="0.3">
      <c r="B70" s="3" t="s">
        <v>280</v>
      </c>
      <c r="C70" s="3" t="s">
        <v>281</v>
      </c>
      <c r="D70" s="3" t="s">
        <v>132</v>
      </c>
      <c r="J70" s="1" t="s">
        <v>3</v>
      </c>
      <c r="K70" s="1" t="s">
        <v>124</v>
      </c>
      <c r="L70" s="4" t="s">
        <v>151</v>
      </c>
      <c r="N70" s="1" t="s">
        <v>3</v>
      </c>
      <c r="O70" s="4" t="s">
        <v>125</v>
      </c>
      <c r="P70" s="4" t="s">
        <v>282</v>
      </c>
      <c r="V70" s="1"/>
      <c r="Z70"/>
    </row>
    <row r="71" spans="2:26" x14ac:dyDescent="0.3">
      <c r="B71" s="3" t="s">
        <v>283</v>
      </c>
      <c r="C71" s="3" t="s">
        <v>284</v>
      </c>
      <c r="D71" s="3" t="s">
        <v>135</v>
      </c>
      <c r="J71" s="1" t="s">
        <v>3</v>
      </c>
      <c r="K71" s="1" t="s">
        <v>124</v>
      </c>
      <c r="L71" s="4" t="s">
        <v>154</v>
      </c>
      <c r="N71" s="1" t="s">
        <v>3</v>
      </c>
      <c r="O71" s="4" t="s">
        <v>139</v>
      </c>
      <c r="P71" s="4" t="s">
        <v>285</v>
      </c>
      <c r="V71" s="1"/>
      <c r="Z71"/>
    </row>
    <row r="72" spans="2:26" x14ac:dyDescent="0.3">
      <c r="B72" s="3" t="s">
        <v>286</v>
      </c>
      <c r="C72" s="3" t="s">
        <v>287</v>
      </c>
      <c r="D72" s="3" t="s">
        <v>137</v>
      </c>
      <c r="J72" s="1" t="s">
        <v>3</v>
      </c>
      <c r="K72" s="1" t="s">
        <v>124</v>
      </c>
      <c r="L72" s="4" t="s">
        <v>156</v>
      </c>
      <c r="N72" s="1" t="s">
        <v>3</v>
      </c>
      <c r="O72" s="4" t="s">
        <v>139</v>
      </c>
      <c r="P72" s="4" t="s">
        <v>288</v>
      </c>
      <c r="V72" s="1"/>
      <c r="Z72"/>
    </row>
    <row r="73" spans="2:26" x14ac:dyDescent="0.3">
      <c r="B73" s="3" t="s">
        <v>286</v>
      </c>
      <c r="C73" s="3" t="s">
        <v>289</v>
      </c>
      <c r="D73" s="3" t="s">
        <v>140</v>
      </c>
      <c r="J73" s="1" t="s">
        <v>3</v>
      </c>
      <c r="K73" s="1" t="s">
        <v>124</v>
      </c>
      <c r="L73" s="4" t="s">
        <v>159</v>
      </c>
      <c r="N73" s="1" t="s">
        <v>3</v>
      </c>
      <c r="O73" s="4" t="s">
        <v>139</v>
      </c>
      <c r="P73" s="4" t="s">
        <v>290</v>
      </c>
      <c r="V73" s="1"/>
      <c r="Z73"/>
    </row>
    <row r="74" spans="2:26" x14ac:dyDescent="0.3">
      <c r="B74" s="3" t="s">
        <v>291</v>
      </c>
      <c r="C74" s="3" t="s">
        <v>292</v>
      </c>
      <c r="D74" s="3" t="s">
        <v>144</v>
      </c>
      <c r="J74" s="1" t="s">
        <v>3</v>
      </c>
      <c r="K74" s="1" t="s">
        <v>124</v>
      </c>
      <c r="L74" s="4" t="s">
        <v>161</v>
      </c>
      <c r="N74" s="1" t="s">
        <v>3</v>
      </c>
      <c r="O74" s="4" t="s">
        <v>139</v>
      </c>
      <c r="P74" s="4" t="s">
        <v>293</v>
      </c>
      <c r="V74" s="1"/>
      <c r="Z74"/>
    </row>
    <row r="75" spans="2:26" x14ac:dyDescent="0.3">
      <c r="B75" s="3" t="s">
        <v>294</v>
      </c>
      <c r="C75" s="3" t="s">
        <v>295</v>
      </c>
      <c r="D75" s="3" t="s">
        <v>147</v>
      </c>
      <c r="J75" s="1" t="s">
        <v>3</v>
      </c>
      <c r="K75" s="1" t="s">
        <v>124</v>
      </c>
      <c r="L75" s="4" t="s">
        <v>163</v>
      </c>
      <c r="N75" s="1" t="s">
        <v>3</v>
      </c>
      <c r="O75" s="4" t="s">
        <v>139</v>
      </c>
      <c r="P75" s="4" t="s">
        <v>296</v>
      </c>
      <c r="V75" s="1"/>
      <c r="Z75"/>
    </row>
    <row r="76" spans="2:26" x14ac:dyDescent="0.3">
      <c r="B76" s="3" t="s">
        <v>297</v>
      </c>
      <c r="C76" s="3" t="s">
        <v>298</v>
      </c>
      <c r="D76" s="3" t="s">
        <v>148</v>
      </c>
      <c r="J76" s="1" t="s">
        <v>3</v>
      </c>
      <c r="K76" s="1" t="s">
        <v>124</v>
      </c>
      <c r="L76" s="4" t="s">
        <v>166</v>
      </c>
      <c r="N76" s="1" t="s">
        <v>3</v>
      </c>
      <c r="O76" s="4" t="s">
        <v>134</v>
      </c>
      <c r="P76" s="4" t="s">
        <v>299</v>
      </c>
      <c r="V76" s="1"/>
      <c r="Z76"/>
    </row>
    <row r="77" spans="2:26" x14ac:dyDescent="0.3">
      <c r="B77" s="3" t="s">
        <v>300</v>
      </c>
      <c r="C77" s="3" t="s">
        <v>301</v>
      </c>
      <c r="D77" s="3" t="s">
        <v>150</v>
      </c>
      <c r="J77" s="1" t="s">
        <v>3</v>
      </c>
      <c r="K77" s="1" t="s">
        <v>124</v>
      </c>
      <c r="L77" s="4" t="s">
        <v>168</v>
      </c>
      <c r="N77" s="1" t="s">
        <v>3</v>
      </c>
      <c r="O77" s="4" t="s">
        <v>134</v>
      </c>
      <c r="P77" s="4" t="s">
        <v>302</v>
      </c>
      <c r="V77" s="1"/>
      <c r="Z77"/>
    </row>
    <row r="78" spans="2:26" x14ac:dyDescent="0.3">
      <c r="B78" s="3" t="s">
        <v>303</v>
      </c>
      <c r="C78" s="3" t="s">
        <v>304</v>
      </c>
      <c r="D78" s="3" t="s">
        <v>152</v>
      </c>
      <c r="J78" s="1" t="s">
        <v>3</v>
      </c>
      <c r="K78" s="1" t="s">
        <v>127</v>
      </c>
      <c r="L78" s="4" t="s">
        <v>197</v>
      </c>
      <c r="N78" s="1" t="s">
        <v>3</v>
      </c>
      <c r="O78" s="4" t="s">
        <v>134</v>
      </c>
      <c r="P78" s="4" t="s">
        <v>305</v>
      </c>
      <c r="V78" s="1"/>
      <c r="Z78"/>
    </row>
    <row r="79" spans="2:26" x14ac:dyDescent="0.3">
      <c r="B79" s="3" t="s">
        <v>306</v>
      </c>
      <c r="C79" s="3" t="s">
        <v>307</v>
      </c>
      <c r="D79" s="3" t="s">
        <v>155</v>
      </c>
      <c r="J79" s="1" t="s">
        <v>3</v>
      </c>
      <c r="K79" s="1" t="s">
        <v>127</v>
      </c>
      <c r="L79" s="4" t="s">
        <v>111</v>
      </c>
      <c r="N79" s="1" t="s">
        <v>3</v>
      </c>
      <c r="O79" s="4" t="s">
        <v>134</v>
      </c>
      <c r="P79" s="4" t="s">
        <v>308</v>
      </c>
      <c r="V79" s="1"/>
      <c r="Z79"/>
    </row>
    <row r="80" spans="2:26" x14ac:dyDescent="0.3">
      <c r="B80" s="3" t="s">
        <v>309</v>
      </c>
      <c r="C80" s="3" t="s">
        <v>310</v>
      </c>
      <c r="D80" s="3" t="s">
        <v>157</v>
      </c>
      <c r="J80" s="1" t="s">
        <v>3</v>
      </c>
      <c r="K80" s="1" t="s">
        <v>127</v>
      </c>
      <c r="L80" s="4" t="s">
        <v>116</v>
      </c>
      <c r="N80" s="1" t="s">
        <v>3</v>
      </c>
      <c r="O80" s="4" t="s">
        <v>134</v>
      </c>
      <c r="P80" s="4" t="s">
        <v>311</v>
      </c>
      <c r="V80" s="1"/>
      <c r="Z80"/>
    </row>
    <row r="81" spans="2:26" x14ac:dyDescent="0.3">
      <c r="B81" s="3" t="s">
        <v>312</v>
      </c>
      <c r="C81" s="3" t="s">
        <v>313</v>
      </c>
      <c r="D81" s="3" t="s">
        <v>160</v>
      </c>
      <c r="J81" s="1" t="s">
        <v>3</v>
      </c>
      <c r="K81" s="1" t="s">
        <v>127</v>
      </c>
      <c r="L81" s="4" t="s">
        <v>119</v>
      </c>
      <c r="N81" s="1" t="s">
        <v>3</v>
      </c>
      <c r="O81" s="4" t="s">
        <v>134</v>
      </c>
      <c r="P81" s="4" t="s">
        <v>314</v>
      </c>
      <c r="V81" s="1"/>
      <c r="Z81"/>
    </row>
    <row r="82" spans="2:26" x14ac:dyDescent="0.3">
      <c r="B82" s="3" t="s">
        <v>315</v>
      </c>
      <c r="C82" s="3" t="s">
        <v>316</v>
      </c>
      <c r="D82" s="3" t="s">
        <v>162</v>
      </c>
      <c r="J82" s="1" t="s">
        <v>3</v>
      </c>
      <c r="K82" s="1" t="s">
        <v>127</v>
      </c>
      <c r="L82" s="4" t="s">
        <v>122</v>
      </c>
      <c r="N82" s="1" t="s">
        <v>3</v>
      </c>
      <c r="O82" s="4" t="s">
        <v>134</v>
      </c>
      <c r="P82" s="4" t="s">
        <v>317</v>
      </c>
      <c r="V82" s="1"/>
      <c r="Z82"/>
    </row>
    <row r="83" spans="2:26" x14ac:dyDescent="0.3">
      <c r="B83" s="3" t="s">
        <v>318</v>
      </c>
      <c r="C83" s="3" t="s">
        <v>319</v>
      </c>
      <c r="D83" s="3" t="s">
        <v>164</v>
      </c>
      <c r="J83" s="1" t="s">
        <v>3</v>
      </c>
      <c r="K83" s="1" t="s">
        <v>127</v>
      </c>
      <c r="L83" s="4" t="s">
        <v>125</v>
      </c>
      <c r="N83" s="1" t="s">
        <v>3</v>
      </c>
      <c r="O83" s="4" t="s">
        <v>134</v>
      </c>
      <c r="P83" s="4" t="s">
        <v>320</v>
      </c>
      <c r="V83" s="1"/>
      <c r="Z83"/>
    </row>
    <row r="84" spans="2:26" x14ac:dyDescent="0.3">
      <c r="B84" s="3" t="s">
        <v>321</v>
      </c>
      <c r="C84" s="3" t="s">
        <v>322</v>
      </c>
      <c r="D84" s="3" t="s">
        <v>167</v>
      </c>
      <c r="J84" s="1" t="s">
        <v>3</v>
      </c>
      <c r="K84" s="1" t="s">
        <v>127</v>
      </c>
      <c r="L84" s="4" t="s">
        <v>128</v>
      </c>
      <c r="N84" s="1" t="s">
        <v>3</v>
      </c>
      <c r="O84" s="4" t="s">
        <v>134</v>
      </c>
      <c r="P84" s="4" t="s">
        <v>129</v>
      </c>
      <c r="V84" s="1"/>
      <c r="Z84"/>
    </row>
    <row r="85" spans="2:26" x14ac:dyDescent="0.3">
      <c r="B85" s="3" t="s">
        <v>323</v>
      </c>
      <c r="C85" s="3" t="s">
        <v>324</v>
      </c>
      <c r="D85" s="3" t="s">
        <v>169</v>
      </c>
      <c r="J85" s="1" t="s">
        <v>3</v>
      </c>
      <c r="K85" s="1" t="s">
        <v>127</v>
      </c>
      <c r="L85" s="4" t="s">
        <v>170</v>
      </c>
      <c r="N85" s="1" t="s">
        <v>3</v>
      </c>
      <c r="O85" s="4" t="s">
        <v>134</v>
      </c>
      <c r="P85" s="4" t="s">
        <v>325</v>
      </c>
      <c r="V85" s="1"/>
      <c r="Z85"/>
    </row>
    <row r="86" spans="2:26" x14ac:dyDescent="0.3">
      <c r="B86" s="3" t="s">
        <v>326</v>
      </c>
      <c r="C86" s="3" t="s">
        <v>327</v>
      </c>
      <c r="D86" s="3" t="s">
        <v>171</v>
      </c>
      <c r="J86" s="1" t="s">
        <v>3</v>
      </c>
      <c r="K86" s="1" t="s">
        <v>127</v>
      </c>
      <c r="L86" s="4" t="s">
        <v>131</v>
      </c>
      <c r="N86" s="1" t="s">
        <v>3</v>
      </c>
      <c r="O86" s="4" t="s">
        <v>134</v>
      </c>
      <c r="P86" s="4" t="s">
        <v>328</v>
      </c>
      <c r="V86" s="1"/>
      <c r="Z86"/>
    </row>
    <row r="87" spans="2:26" x14ac:dyDescent="0.3">
      <c r="B87" s="3" t="s">
        <v>329</v>
      </c>
      <c r="C87" s="3" t="s">
        <v>330</v>
      </c>
      <c r="D87" s="3" t="s">
        <v>172</v>
      </c>
      <c r="J87" s="1" t="s">
        <v>3</v>
      </c>
      <c r="K87" s="1" t="s">
        <v>127</v>
      </c>
      <c r="L87" s="4" t="s">
        <v>134</v>
      </c>
      <c r="N87" s="1" t="s">
        <v>3</v>
      </c>
      <c r="O87" s="4" t="s">
        <v>131</v>
      </c>
      <c r="P87" s="4" t="s">
        <v>331</v>
      </c>
      <c r="V87" s="1"/>
      <c r="Z87"/>
    </row>
    <row r="88" spans="2:26" x14ac:dyDescent="0.3">
      <c r="B88" s="3" t="s">
        <v>332</v>
      </c>
      <c r="C88" s="3" t="s">
        <v>333</v>
      </c>
      <c r="D88" s="3" t="s">
        <v>174</v>
      </c>
      <c r="J88" s="1" t="s">
        <v>3</v>
      </c>
      <c r="K88" s="1" t="s">
        <v>127</v>
      </c>
      <c r="L88" s="4" t="s">
        <v>112</v>
      </c>
      <c r="N88" s="1" t="s">
        <v>3</v>
      </c>
      <c r="O88" s="4" t="s">
        <v>131</v>
      </c>
      <c r="P88" s="4" t="s">
        <v>334</v>
      </c>
      <c r="V88" s="1"/>
      <c r="Z88"/>
    </row>
    <row r="89" spans="2:26" x14ac:dyDescent="0.3">
      <c r="B89" s="3" t="s">
        <v>335</v>
      </c>
      <c r="C89" s="3" t="s">
        <v>336</v>
      </c>
      <c r="D89" s="3" t="s">
        <v>175</v>
      </c>
      <c r="J89" s="1" t="s">
        <v>3</v>
      </c>
      <c r="K89" s="1" t="s">
        <v>127</v>
      </c>
      <c r="L89" s="4" t="s">
        <v>139</v>
      </c>
      <c r="N89" s="1" t="s">
        <v>3</v>
      </c>
      <c r="O89" s="4" t="s">
        <v>131</v>
      </c>
      <c r="P89" s="4" t="s">
        <v>337</v>
      </c>
      <c r="V89" s="1"/>
      <c r="Z89"/>
    </row>
    <row r="90" spans="2:26" x14ac:dyDescent="0.3">
      <c r="B90" s="3" t="s">
        <v>338</v>
      </c>
      <c r="C90" s="3" t="s">
        <v>339</v>
      </c>
      <c r="D90" s="3" t="s">
        <v>177</v>
      </c>
      <c r="J90" s="1" t="s">
        <v>3</v>
      </c>
      <c r="K90" s="1" t="s">
        <v>127</v>
      </c>
      <c r="L90" s="4" t="s">
        <v>143</v>
      </c>
      <c r="N90" s="1" t="s">
        <v>3</v>
      </c>
      <c r="O90" s="4" t="s">
        <v>131</v>
      </c>
      <c r="P90" s="4" t="s">
        <v>340</v>
      </c>
      <c r="V90" s="1"/>
      <c r="Z90"/>
    </row>
    <row r="91" spans="2:26" x14ac:dyDescent="0.3">
      <c r="B91" s="3" t="s">
        <v>341</v>
      </c>
      <c r="C91" s="3" t="s">
        <v>342</v>
      </c>
      <c r="D91" s="3" t="s">
        <v>178</v>
      </c>
      <c r="J91" s="1" t="s">
        <v>3</v>
      </c>
      <c r="K91" s="1" t="s">
        <v>127</v>
      </c>
      <c r="L91" s="4" t="s">
        <v>146</v>
      </c>
      <c r="N91" s="1" t="s">
        <v>3</v>
      </c>
      <c r="O91" s="4" t="s">
        <v>131</v>
      </c>
      <c r="P91" s="4" t="s">
        <v>343</v>
      </c>
      <c r="V91" s="1"/>
      <c r="Z91"/>
    </row>
    <row r="92" spans="2:26" x14ac:dyDescent="0.3">
      <c r="B92" s="3" t="s">
        <v>344</v>
      </c>
      <c r="C92" s="3" t="s">
        <v>345</v>
      </c>
      <c r="D92" s="3" t="s">
        <v>179</v>
      </c>
      <c r="J92" s="1" t="s">
        <v>3</v>
      </c>
      <c r="K92" s="1" t="s">
        <v>127</v>
      </c>
      <c r="L92" s="4" t="s">
        <v>204</v>
      </c>
      <c r="N92" s="1" t="s">
        <v>3</v>
      </c>
      <c r="O92" s="4" t="s">
        <v>128</v>
      </c>
      <c r="P92" s="4" t="s">
        <v>346</v>
      </c>
      <c r="V92" s="1"/>
      <c r="Z92"/>
    </row>
    <row r="93" spans="2:26" x14ac:dyDescent="0.3">
      <c r="B93" s="3" t="s">
        <v>347</v>
      </c>
      <c r="C93" s="3" t="s">
        <v>348</v>
      </c>
      <c r="D93" s="3" t="s">
        <v>182</v>
      </c>
      <c r="J93" s="1" t="s">
        <v>3</v>
      </c>
      <c r="K93" s="1" t="s">
        <v>127</v>
      </c>
      <c r="L93" s="4" t="s">
        <v>173</v>
      </c>
      <c r="N93" s="1" t="s">
        <v>3</v>
      </c>
      <c r="O93" s="4" t="s">
        <v>149</v>
      </c>
      <c r="P93" s="4" t="s">
        <v>349</v>
      </c>
      <c r="V93" s="1"/>
      <c r="Z93"/>
    </row>
    <row r="94" spans="2:26" x14ac:dyDescent="0.3">
      <c r="B94" s="3" t="s">
        <v>350</v>
      </c>
      <c r="C94" s="3" t="s">
        <v>351</v>
      </c>
      <c r="D94" s="3" t="s">
        <v>185</v>
      </c>
      <c r="J94" s="1" t="s">
        <v>3</v>
      </c>
      <c r="K94" s="1" t="s">
        <v>127</v>
      </c>
      <c r="L94" s="4" t="s">
        <v>124</v>
      </c>
      <c r="N94" s="1" t="s">
        <v>3</v>
      </c>
      <c r="O94" s="4" t="s">
        <v>149</v>
      </c>
      <c r="P94" s="4" t="s">
        <v>352</v>
      </c>
      <c r="V94" s="1"/>
      <c r="Z94"/>
    </row>
    <row r="95" spans="2:26" x14ac:dyDescent="0.3">
      <c r="B95" s="3" t="s">
        <v>353</v>
      </c>
      <c r="C95" s="3" t="s">
        <v>354</v>
      </c>
      <c r="D95" s="3" t="s">
        <v>188</v>
      </c>
      <c r="J95" s="1" t="s">
        <v>3</v>
      </c>
      <c r="K95" s="1" t="s">
        <v>127</v>
      </c>
      <c r="L95" s="4" t="s">
        <v>149</v>
      </c>
      <c r="N95" s="1" t="s">
        <v>3</v>
      </c>
      <c r="O95" s="4" t="s">
        <v>149</v>
      </c>
      <c r="P95" s="4" t="s">
        <v>355</v>
      </c>
      <c r="V95" s="1"/>
      <c r="Z95"/>
    </row>
    <row r="96" spans="2:26" x14ac:dyDescent="0.3">
      <c r="B96" s="3" t="s">
        <v>356</v>
      </c>
      <c r="C96" s="3" t="s">
        <v>357</v>
      </c>
      <c r="D96" s="3" t="s">
        <v>191</v>
      </c>
      <c r="J96" s="1" t="s">
        <v>3</v>
      </c>
      <c r="K96" s="1" t="s">
        <v>127</v>
      </c>
      <c r="L96" s="4" t="s">
        <v>208</v>
      </c>
      <c r="N96" s="1" t="s">
        <v>3</v>
      </c>
      <c r="O96" s="4" t="s">
        <v>149</v>
      </c>
      <c r="P96" s="4" t="s">
        <v>358</v>
      </c>
      <c r="V96" s="1"/>
      <c r="Z96"/>
    </row>
    <row r="97" spans="2:26" x14ac:dyDescent="0.3">
      <c r="B97" s="3" t="s">
        <v>359</v>
      </c>
      <c r="C97" s="3" t="s">
        <v>360</v>
      </c>
      <c r="D97" s="3" t="s">
        <v>194</v>
      </c>
      <c r="J97" s="1" t="s">
        <v>3</v>
      </c>
      <c r="K97" s="1" t="s">
        <v>127</v>
      </c>
      <c r="L97" s="4" t="s">
        <v>151</v>
      </c>
      <c r="N97" s="1" t="s">
        <v>3</v>
      </c>
      <c r="O97" s="4" t="s">
        <v>149</v>
      </c>
      <c r="P97" s="4" t="s">
        <v>361</v>
      </c>
      <c r="V97" s="1"/>
      <c r="Z97"/>
    </row>
    <row r="98" spans="2:26" x14ac:dyDescent="0.3">
      <c r="B98" s="3" t="s">
        <v>362</v>
      </c>
      <c r="C98" s="3" t="s">
        <v>363</v>
      </c>
      <c r="D98" s="3" t="s">
        <v>198</v>
      </c>
      <c r="J98" s="1" t="s">
        <v>3</v>
      </c>
      <c r="K98" s="1" t="s">
        <v>127</v>
      </c>
      <c r="L98" s="4" t="s">
        <v>154</v>
      </c>
      <c r="N98" s="1" t="s">
        <v>3</v>
      </c>
      <c r="O98" s="4" t="s">
        <v>149</v>
      </c>
      <c r="P98" s="4" t="s">
        <v>364</v>
      </c>
      <c r="V98" s="1"/>
      <c r="Z98"/>
    </row>
    <row r="99" spans="2:26" x14ac:dyDescent="0.3">
      <c r="B99" s="3" t="s">
        <v>365</v>
      </c>
      <c r="C99" s="3" t="s">
        <v>366</v>
      </c>
      <c r="D99" s="3" t="s">
        <v>201</v>
      </c>
      <c r="J99" s="1" t="s">
        <v>3</v>
      </c>
      <c r="K99" s="1" t="s">
        <v>127</v>
      </c>
      <c r="L99" s="4" t="s">
        <v>156</v>
      </c>
      <c r="N99" s="1" t="s">
        <v>3</v>
      </c>
      <c r="O99" s="4" t="s">
        <v>149</v>
      </c>
      <c r="P99" s="4" t="s">
        <v>367</v>
      </c>
      <c r="V99" s="1"/>
      <c r="Z99"/>
    </row>
    <row r="100" spans="2:26" x14ac:dyDescent="0.3">
      <c r="B100" s="3" t="s">
        <v>368</v>
      </c>
      <c r="C100" s="3" t="s">
        <v>369</v>
      </c>
      <c r="D100" s="3" t="s">
        <v>205</v>
      </c>
      <c r="J100" s="1" t="s">
        <v>3</v>
      </c>
      <c r="K100" s="1" t="s">
        <v>127</v>
      </c>
      <c r="L100" s="4" t="s">
        <v>159</v>
      </c>
      <c r="N100" s="1" t="s">
        <v>3</v>
      </c>
      <c r="O100" s="4" t="s">
        <v>149</v>
      </c>
      <c r="P100" s="4" t="s">
        <v>370</v>
      </c>
      <c r="V100" s="1"/>
      <c r="Z100"/>
    </row>
    <row r="101" spans="2:26" x14ac:dyDescent="0.3">
      <c r="B101" s="3" t="s">
        <v>371</v>
      </c>
      <c r="C101" s="3" t="s">
        <v>372</v>
      </c>
      <c r="D101" s="3" t="s">
        <v>209</v>
      </c>
      <c r="J101" s="1" t="s">
        <v>3</v>
      </c>
      <c r="K101" s="1" t="s">
        <v>127</v>
      </c>
      <c r="L101" s="4" t="s">
        <v>161</v>
      </c>
      <c r="N101" s="1" t="s">
        <v>3</v>
      </c>
      <c r="O101" s="4" t="s">
        <v>124</v>
      </c>
      <c r="P101" s="4" t="s">
        <v>373</v>
      </c>
      <c r="V101" s="1"/>
      <c r="Z101"/>
    </row>
    <row r="102" spans="2:26" x14ac:dyDescent="0.3">
      <c r="B102" s="3" t="s">
        <v>374</v>
      </c>
      <c r="C102" s="3" t="s">
        <v>375</v>
      </c>
      <c r="D102" s="3" t="s">
        <v>212</v>
      </c>
      <c r="J102" s="1" t="s">
        <v>3</v>
      </c>
      <c r="K102" s="1" t="s">
        <v>127</v>
      </c>
      <c r="L102" s="4" t="s">
        <v>163</v>
      </c>
      <c r="N102" s="1" t="s">
        <v>3</v>
      </c>
      <c r="O102" s="4" t="s">
        <v>124</v>
      </c>
      <c r="P102" s="4" t="s">
        <v>376</v>
      </c>
      <c r="V102" s="1"/>
      <c r="Z102"/>
    </row>
    <row r="103" spans="2:26" x14ac:dyDescent="0.3">
      <c r="B103" s="3" t="s">
        <v>377</v>
      </c>
      <c r="C103" s="3" t="s">
        <v>378</v>
      </c>
      <c r="D103" s="3" t="s">
        <v>215</v>
      </c>
      <c r="J103" s="1" t="s">
        <v>3</v>
      </c>
      <c r="K103" s="1" t="s">
        <v>127</v>
      </c>
      <c r="L103" s="4" t="s">
        <v>166</v>
      </c>
      <c r="N103" s="1" t="s">
        <v>3</v>
      </c>
      <c r="O103" s="4" t="s">
        <v>124</v>
      </c>
      <c r="P103" s="4" t="s">
        <v>379</v>
      </c>
      <c r="V103" s="1"/>
      <c r="Z103"/>
    </row>
    <row r="104" spans="2:26" x14ac:dyDescent="0.3">
      <c r="B104" s="3" t="s">
        <v>380</v>
      </c>
      <c r="C104" s="3" t="s">
        <v>381</v>
      </c>
      <c r="D104" s="3" t="s">
        <v>218</v>
      </c>
      <c r="J104" s="1" t="s">
        <v>3</v>
      </c>
      <c r="K104" s="1" t="s">
        <v>127</v>
      </c>
      <c r="L104" s="4" t="s">
        <v>168</v>
      </c>
      <c r="N104" s="1" t="s">
        <v>3</v>
      </c>
      <c r="O104" s="4" t="s">
        <v>124</v>
      </c>
      <c r="P104" s="4" t="s">
        <v>382</v>
      </c>
      <c r="V104" s="1"/>
      <c r="Z104"/>
    </row>
    <row r="105" spans="2:26" x14ac:dyDescent="0.3">
      <c r="B105" s="3" t="s">
        <v>383</v>
      </c>
      <c r="C105" s="3" t="s">
        <v>384</v>
      </c>
      <c r="D105" s="3" t="s">
        <v>219</v>
      </c>
      <c r="J105" s="1" t="s">
        <v>3</v>
      </c>
      <c r="K105" s="1" t="s">
        <v>121</v>
      </c>
      <c r="L105" s="4" t="s">
        <v>151</v>
      </c>
      <c r="N105" s="1" t="s">
        <v>3</v>
      </c>
      <c r="O105" s="4" t="s">
        <v>124</v>
      </c>
      <c r="P105" s="4" t="s">
        <v>385</v>
      </c>
      <c r="V105" s="1"/>
      <c r="Z105"/>
    </row>
    <row r="106" spans="2:26" x14ac:dyDescent="0.3">
      <c r="B106" s="3" t="s">
        <v>386</v>
      </c>
      <c r="C106" s="3" t="s">
        <v>387</v>
      </c>
      <c r="D106" s="3" t="s">
        <v>222</v>
      </c>
      <c r="J106" s="1" t="s">
        <v>3</v>
      </c>
      <c r="K106" s="1" t="s">
        <v>121</v>
      </c>
      <c r="L106" s="4" t="s">
        <v>154</v>
      </c>
      <c r="N106" s="1" t="s">
        <v>3</v>
      </c>
      <c r="O106" s="4" t="s">
        <v>124</v>
      </c>
      <c r="P106" s="4" t="s">
        <v>388</v>
      </c>
      <c r="V106" s="1"/>
      <c r="Z106"/>
    </row>
    <row r="107" spans="2:26" x14ac:dyDescent="0.3">
      <c r="B107" s="3" t="s">
        <v>389</v>
      </c>
      <c r="C107" s="3" t="s">
        <v>390</v>
      </c>
      <c r="D107" s="3" t="s">
        <v>225</v>
      </c>
      <c r="J107" s="1" t="s">
        <v>3</v>
      </c>
      <c r="K107" s="1" t="s">
        <v>121</v>
      </c>
      <c r="L107" s="4" t="s">
        <v>156</v>
      </c>
      <c r="N107" s="1" t="s">
        <v>3</v>
      </c>
      <c r="O107" s="4" t="s">
        <v>124</v>
      </c>
      <c r="P107" s="4" t="s">
        <v>391</v>
      </c>
      <c r="V107" s="1"/>
      <c r="Z107"/>
    </row>
    <row r="108" spans="2:26" x14ac:dyDescent="0.3">
      <c r="B108" s="3" t="s">
        <v>392</v>
      </c>
      <c r="C108" s="3" t="s">
        <v>393</v>
      </c>
      <c r="D108" s="3" t="s">
        <v>228</v>
      </c>
      <c r="J108" s="1" t="s">
        <v>3</v>
      </c>
      <c r="K108" s="1" t="s">
        <v>121</v>
      </c>
      <c r="L108" s="4" t="s">
        <v>159</v>
      </c>
      <c r="N108" s="1" t="s">
        <v>3</v>
      </c>
      <c r="O108" s="4" t="s">
        <v>124</v>
      </c>
      <c r="P108" s="4" t="s">
        <v>394</v>
      </c>
      <c r="V108" s="1"/>
      <c r="Z108"/>
    </row>
    <row r="109" spans="2:26" x14ac:dyDescent="0.3">
      <c r="B109" s="3" t="s">
        <v>395</v>
      </c>
      <c r="C109" s="3" t="s">
        <v>396</v>
      </c>
      <c r="D109" s="3" t="s">
        <v>231</v>
      </c>
      <c r="J109" s="1" t="s">
        <v>3</v>
      </c>
      <c r="K109" s="1" t="s">
        <v>121</v>
      </c>
      <c r="L109" s="4" t="s">
        <v>161</v>
      </c>
      <c r="N109" s="1" t="s">
        <v>3</v>
      </c>
      <c r="O109" s="4" t="s">
        <v>146</v>
      </c>
      <c r="P109" s="4" t="s">
        <v>397</v>
      </c>
      <c r="V109" s="1"/>
      <c r="Z109"/>
    </row>
    <row r="110" spans="2:26" x14ac:dyDescent="0.3">
      <c r="B110" s="3" t="s">
        <v>398</v>
      </c>
      <c r="C110" s="3" t="s">
        <v>399</v>
      </c>
      <c r="D110" s="3" t="s">
        <v>234</v>
      </c>
      <c r="J110" s="1" t="s">
        <v>3</v>
      </c>
      <c r="K110" s="1" t="s">
        <v>121</v>
      </c>
      <c r="L110" s="4" t="s">
        <v>163</v>
      </c>
      <c r="N110" s="1" t="s">
        <v>3</v>
      </c>
      <c r="O110" s="4" t="s">
        <v>146</v>
      </c>
      <c r="P110" s="4" t="s">
        <v>400</v>
      </c>
      <c r="V110" s="1"/>
      <c r="Z110"/>
    </row>
    <row r="111" spans="2:26" x14ac:dyDescent="0.3">
      <c r="B111" s="3" t="s">
        <v>401</v>
      </c>
      <c r="C111" s="3" t="s">
        <v>402</v>
      </c>
      <c r="D111" s="3" t="s">
        <v>237</v>
      </c>
      <c r="J111" s="1" t="s">
        <v>3</v>
      </c>
      <c r="K111" s="1" t="s">
        <v>121</v>
      </c>
      <c r="L111" s="4" t="s">
        <v>166</v>
      </c>
      <c r="N111" s="1" t="s">
        <v>3</v>
      </c>
      <c r="O111" s="4" t="s">
        <v>146</v>
      </c>
      <c r="P111" s="4" t="s">
        <v>403</v>
      </c>
      <c r="V111" s="1"/>
      <c r="Z111"/>
    </row>
    <row r="112" spans="2:26" x14ac:dyDescent="0.3">
      <c r="B112" s="3" t="s">
        <v>404</v>
      </c>
      <c r="C112" s="3" t="s">
        <v>405</v>
      </c>
      <c r="D112" s="3" t="s">
        <v>240</v>
      </c>
      <c r="J112" s="1" t="s">
        <v>3</v>
      </c>
      <c r="K112" s="1" t="s">
        <v>121</v>
      </c>
      <c r="L112" s="4" t="s">
        <v>168</v>
      </c>
      <c r="N112" s="1" t="s">
        <v>3</v>
      </c>
      <c r="O112" s="4" t="s">
        <v>146</v>
      </c>
      <c r="P112" s="4" t="s">
        <v>406</v>
      </c>
      <c r="V112" s="1"/>
      <c r="Z112"/>
    </row>
    <row r="113" spans="2:26" x14ac:dyDescent="0.3">
      <c r="B113" s="3" t="s">
        <v>407</v>
      </c>
      <c r="C113" s="3" t="s">
        <v>408</v>
      </c>
      <c r="D113" s="3" t="s">
        <v>243</v>
      </c>
      <c r="J113" s="1" t="s">
        <v>66</v>
      </c>
      <c r="K113" s="5" t="s">
        <v>130</v>
      </c>
      <c r="L113" s="6" t="s">
        <v>180</v>
      </c>
      <c r="N113" s="1" t="s">
        <v>3</v>
      </c>
      <c r="O113" s="4" t="s">
        <v>146</v>
      </c>
      <c r="P113" s="4" t="s">
        <v>409</v>
      </c>
      <c r="V113" s="1"/>
      <c r="Z113"/>
    </row>
    <row r="114" spans="2:26" x14ac:dyDescent="0.3">
      <c r="B114" s="3" t="s">
        <v>410</v>
      </c>
      <c r="C114" s="3" t="s">
        <v>411</v>
      </c>
      <c r="D114" s="3" t="s">
        <v>246</v>
      </c>
      <c r="J114" s="1" t="s">
        <v>66</v>
      </c>
      <c r="K114" s="5" t="s">
        <v>130</v>
      </c>
      <c r="L114" s="6" t="s">
        <v>183</v>
      </c>
      <c r="N114" s="1" t="s">
        <v>3</v>
      </c>
      <c r="O114" s="4" t="s">
        <v>146</v>
      </c>
      <c r="P114" s="4" t="s">
        <v>412</v>
      </c>
      <c r="V114" s="1"/>
      <c r="Z114"/>
    </row>
    <row r="115" spans="2:26" x14ac:dyDescent="0.3">
      <c r="B115" s="3" t="s">
        <v>413</v>
      </c>
      <c r="C115" s="3" t="s">
        <v>414</v>
      </c>
      <c r="D115" s="3" t="s">
        <v>249</v>
      </c>
      <c r="J115" s="1" t="s">
        <v>66</v>
      </c>
      <c r="K115" s="5" t="s">
        <v>130</v>
      </c>
      <c r="L115" s="6" t="s">
        <v>186</v>
      </c>
      <c r="N115" s="1" t="s">
        <v>3</v>
      </c>
      <c r="O115" s="4" t="s">
        <v>146</v>
      </c>
      <c r="P115" s="4" t="s">
        <v>415</v>
      </c>
      <c r="V115" s="1"/>
      <c r="Z115"/>
    </row>
    <row r="116" spans="2:26" x14ac:dyDescent="0.3">
      <c r="B116" s="3" t="s">
        <v>416</v>
      </c>
      <c r="C116" s="3" t="s">
        <v>417</v>
      </c>
      <c r="D116" s="3" t="s">
        <v>252</v>
      </c>
      <c r="J116" s="1" t="s">
        <v>66</v>
      </c>
      <c r="K116" s="5" t="s">
        <v>130</v>
      </c>
      <c r="L116" s="6" t="s">
        <v>189</v>
      </c>
      <c r="N116" s="1" t="s">
        <v>3</v>
      </c>
      <c r="O116" s="4" t="s">
        <v>146</v>
      </c>
      <c r="P116" s="4" t="s">
        <v>418</v>
      </c>
      <c r="V116" s="1"/>
      <c r="Z116"/>
    </row>
    <row r="117" spans="2:26" x14ac:dyDescent="0.3">
      <c r="B117" s="3" t="s">
        <v>419</v>
      </c>
      <c r="C117" s="3" t="s">
        <v>420</v>
      </c>
      <c r="D117" s="3" t="s">
        <v>255</v>
      </c>
      <c r="J117" s="1" t="s">
        <v>66</v>
      </c>
      <c r="K117" s="5" t="s">
        <v>130</v>
      </c>
      <c r="L117" s="6" t="s">
        <v>192</v>
      </c>
      <c r="N117" s="1" t="s">
        <v>3</v>
      </c>
      <c r="O117" s="4" t="s">
        <v>143</v>
      </c>
      <c r="P117" s="4" t="s">
        <v>421</v>
      </c>
      <c r="V117" s="1"/>
      <c r="Z117"/>
    </row>
    <row r="118" spans="2:26" x14ac:dyDescent="0.3">
      <c r="B118" s="3" t="s">
        <v>422</v>
      </c>
      <c r="C118" s="3" t="s">
        <v>423</v>
      </c>
      <c r="D118" s="3" t="s">
        <v>258</v>
      </c>
      <c r="J118" s="1" t="s">
        <v>66</v>
      </c>
      <c r="K118" s="5" t="s">
        <v>130</v>
      </c>
      <c r="L118" s="6" t="s">
        <v>195</v>
      </c>
      <c r="N118" s="1" t="s">
        <v>3</v>
      </c>
      <c r="O118" s="4" t="s">
        <v>143</v>
      </c>
      <c r="P118" s="4" t="s">
        <v>424</v>
      </c>
      <c r="V118" s="1"/>
      <c r="Z118"/>
    </row>
    <row r="119" spans="2:26" x14ac:dyDescent="0.3">
      <c r="B119" s="3" t="s">
        <v>425</v>
      </c>
      <c r="C119" s="3" t="s">
        <v>426</v>
      </c>
      <c r="D119" s="3" t="s">
        <v>261</v>
      </c>
      <c r="J119" s="1" t="s">
        <v>66</v>
      </c>
      <c r="K119" s="5" t="s">
        <v>130</v>
      </c>
      <c r="L119" s="6" t="s">
        <v>199</v>
      </c>
      <c r="N119" s="1" t="s">
        <v>3</v>
      </c>
      <c r="O119" s="4" t="s">
        <v>143</v>
      </c>
      <c r="P119" s="4" t="s">
        <v>427</v>
      </c>
      <c r="V119" s="1"/>
      <c r="Z119"/>
    </row>
    <row r="120" spans="2:26" x14ac:dyDescent="0.3">
      <c r="B120" s="3" t="s">
        <v>428</v>
      </c>
      <c r="C120" s="3" t="s">
        <v>429</v>
      </c>
      <c r="D120" s="3" t="s">
        <v>264</v>
      </c>
      <c r="J120" s="1" t="s">
        <v>66</v>
      </c>
      <c r="K120" s="5" t="s">
        <v>130</v>
      </c>
      <c r="L120" s="6" t="s">
        <v>202</v>
      </c>
      <c r="N120" s="1" t="s">
        <v>3</v>
      </c>
      <c r="O120" s="4" t="s">
        <v>173</v>
      </c>
      <c r="P120" s="4" t="s">
        <v>430</v>
      </c>
      <c r="V120" s="1"/>
      <c r="Z120"/>
    </row>
    <row r="121" spans="2:26" x14ac:dyDescent="0.3">
      <c r="B121" s="3" t="s">
        <v>431</v>
      </c>
      <c r="C121" s="3" t="s">
        <v>432</v>
      </c>
      <c r="D121" s="3" t="s">
        <v>267</v>
      </c>
      <c r="J121" s="1" t="s">
        <v>66</v>
      </c>
      <c r="K121" s="5" t="s">
        <v>130</v>
      </c>
      <c r="L121" s="6" t="s">
        <v>206</v>
      </c>
      <c r="N121" s="1" t="s">
        <v>3</v>
      </c>
      <c r="O121" s="4" t="s">
        <v>173</v>
      </c>
      <c r="P121" s="4" t="s">
        <v>433</v>
      </c>
      <c r="V121" s="1"/>
      <c r="Z121"/>
    </row>
    <row r="122" spans="2:26" x14ac:dyDescent="0.3">
      <c r="B122" s="3" t="s">
        <v>434</v>
      </c>
      <c r="C122" s="3" t="s">
        <v>435</v>
      </c>
      <c r="D122" s="3" t="s">
        <v>270</v>
      </c>
      <c r="J122" s="1" t="s">
        <v>66</v>
      </c>
      <c r="K122" s="5" t="s">
        <v>130</v>
      </c>
      <c r="L122" s="6" t="s">
        <v>210</v>
      </c>
      <c r="N122" s="1" t="s">
        <v>3</v>
      </c>
      <c r="O122" s="4" t="s">
        <v>173</v>
      </c>
      <c r="P122" s="4" t="s">
        <v>436</v>
      </c>
      <c r="V122" s="1"/>
      <c r="Z122"/>
    </row>
    <row r="123" spans="2:26" x14ac:dyDescent="0.3">
      <c r="B123" s="3" t="s">
        <v>437</v>
      </c>
      <c r="C123" s="3" t="s">
        <v>438</v>
      </c>
      <c r="D123" s="3" t="s">
        <v>273</v>
      </c>
      <c r="J123" s="1" t="s">
        <v>66</v>
      </c>
      <c r="K123" s="5" t="s">
        <v>130</v>
      </c>
      <c r="L123" s="6" t="s">
        <v>213</v>
      </c>
      <c r="N123" s="1" t="s">
        <v>3</v>
      </c>
      <c r="O123" s="4" t="s">
        <v>173</v>
      </c>
      <c r="P123" s="4" t="s">
        <v>439</v>
      </c>
      <c r="V123" s="1"/>
      <c r="Z123"/>
    </row>
    <row r="124" spans="2:26" x14ac:dyDescent="0.3">
      <c r="B124" s="3" t="s">
        <v>440</v>
      </c>
      <c r="C124" s="3" t="s">
        <v>441</v>
      </c>
      <c r="D124" s="3" t="s">
        <v>276</v>
      </c>
      <c r="J124" s="1" t="s">
        <v>66</v>
      </c>
      <c r="K124" s="5" t="s">
        <v>130</v>
      </c>
      <c r="L124" s="6" t="s">
        <v>216</v>
      </c>
      <c r="N124" s="1" t="s">
        <v>3</v>
      </c>
      <c r="O124" s="4" t="s">
        <v>173</v>
      </c>
      <c r="P124" s="4" t="s">
        <v>442</v>
      </c>
      <c r="V124" s="1"/>
      <c r="Z124"/>
    </row>
    <row r="125" spans="2:26" x14ac:dyDescent="0.3">
      <c r="B125" s="3" t="s">
        <v>443</v>
      </c>
      <c r="C125" s="3" t="s">
        <v>444</v>
      </c>
      <c r="D125" s="3" t="s">
        <v>279</v>
      </c>
      <c r="J125" s="1" t="s">
        <v>66</v>
      </c>
      <c r="K125" s="5" t="s">
        <v>130</v>
      </c>
      <c r="L125" s="6" t="s">
        <v>141</v>
      </c>
      <c r="N125" s="1" t="s">
        <v>3</v>
      </c>
      <c r="O125" s="4" t="s">
        <v>173</v>
      </c>
      <c r="P125" s="4" t="s">
        <v>445</v>
      </c>
      <c r="V125" s="1"/>
      <c r="Z125"/>
    </row>
    <row r="126" spans="2:26" x14ac:dyDescent="0.3">
      <c r="B126" s="3" t="s">
        <v>446</v>
      </c>
      <c r="C126" s="3" t="s">
        <v>447</v>
      </c>
      <c r="D126" s="3" t="s">
        <v>282</v>
      </c>
      <c r="J126" s="1" t="s">
        <v>66</v>
      </c>
      <c r="K126" s="5" t="s">
        <v>130</v>
      </c>
      <c r="L126" s="6" t="s">
        <v>220</v>
      </c>
      <c r="N126" s="1" t="s">
        <v>3</v>
      </c>
      <c r="O126" s="4" t="s">
        <v>173</v>
      </c>
      <c r="P126" s="4" t="s">
        <v>448</v>
      </c>
      <c r="V126" s="1"/>
      <c r="Z126"/>
    </row>
    <row r="127" spans="2:26" x14ac:dyDescent="0.3">
      <c r="B127" s="3" t="s">
        <v>449</v>
      </c>
      <c r="C127" s="3" t="s">
        <v>450</v>
      </c>
      <c r="D127" s="3" t="s">
        <v>285</v>
      </c>
      <c r="J127" s="1" t="s">
        <v>66</v>
      </c>
      <c r="K127" s="5" t="s">
        <v>130</v>
      </c>
      <c r="L127" s="6" t="s">
        <v>223</v>
      </c>
      <c r="N127" s="1" t="s">
        <v>3</v>
      </c>
      <c r="O127" s="4" t="s">
        <v>173</v>
      </c>
      <c r="P127" s="4" t="s">
        <v>451</v>
      </c>
      <c r="V127" s="1"/>
      <c r="Z127"/>
    </row>
    <row r="128" spans="2:26" x14ac:dyDescent="0.3">
      <c r="B128" s="3" t="s">
        <v>452</v>
      </c>
      <c r="C128" s="3" t="s">
        <v>453</v>
      </c>
      <c r="D128" s="3" t="s">
        <v>288</v>
      </c>
      <c r="J128" s="1" t="s">
        <v>66</v>
      </c>
      <c r="K128" s="5" t="s">
        <v>130</v>
      </c>
      <c r="L128" s="6" t="s">
        <v>226</v>
      </c>
      <c r="N128" s="1" t="s">
        <v>3</v>
      </c>
      <c r="O128" s="4" t="s">
        <v>173</v>
      </c>
      <c r="P128" s="4" t="s">
        <v>454</v>
      </c>
      <c r="V128" s="1"/>
      <c r="Z128"/>
    </row>
    <row r="129" spans="2:26" x14ac:dyDescent="0.3">
      <c r="B129" s="3" t="s">
        <v>455</v>
      </c>
      <c r="C129" s="3" t="s">
        <v>456</v>
      </c>
      <c r="D129" s="3" t="s">
        <v>290</v>
      </c>
      <c r="J129" s="1" t="s">
        <v>66</v>
      </c>
      <c r="K129" s="5" t="s">
        <v>130</v>
      </c>
      <c r="L129" s="6" t="s">
        <v>229</v>
      </c>
      <c r="N129" s="1" t="s">
        <v>3</v>
      </c>
      <c r="O129" s="4" t="s">
        <v>173</v>
      </c>
      <c r="P129" s="4" t="s">
        <v>457</v>
      </c>
      <c r="V129" s="1"/>
      <c r="Z129"/>
    </row>
    <row r="130" spans="2:26" x14ac:dyDescent="0.3">
      <c r="B130" s="3" t="s">
        <v>458</v>
      </c>
      <c r="C130" s="3" t="s">
        <v>459</v>
      </c>
      <c r="D130" s="3" t="s">
        <v>293</v>
      </c>
      <c r="J130" s="1" t="s">
        <v>66</v>
      </c>
      <c r="K130" s="5" t="s">
        <v>130</v>
      </c>
      <c r="L130" s="6" t="s">
        <v>232</v>
      </c>
      <c r="N130" s="1" t="s">
        <v>3</v>
      </c>
      <c r="O130" s="4" t="s">
        <v>170</v>
      </c>
      <c r="P130" s="4" t="s">
        <v>460</v>
      </c>
      <c r="V130" s="1"/>
      <c r="Z130"/>
    </row>
    <row r="131" spans="2:26" x14ac:dyDescent="0.3">
      <c r="B131" s="3" t="s">
        <v>461</v>
      </c>
      <c r="C131" s="3" t="s">
        <v>462</v>
      </c>
      <c r="D131" s="3" t="s">
        <v>296</v>
      </c>
      <c r="J131" s="1" t="s">
        <v>66</v>
      </c>
      <c r="K131" s="5" t="s">
        <v>130</v>
      </c>
      <c r="L131" s="6" t="s">
        <v>235</v>
      </c>
      <c r="N131" s="1" t="s">
        <v>3</v>
      </c>
      <c r="O131" s="4" t="s">
        <v>170</v>
      </c>
      <c r="P131" s="4" t="s">
        <v>463</v>
      </c>
      <c r="V131" s="1"/>
      <c r="Z131"/>
    </row>
    <row r="132" spans="2:26" x14ac:dyDescent="0.3">
      <c r="B132" s="3" t="s">
        <v>464</v>
      </c>
      <c r="C132" s="3" t="s">
        <v>465</v>
      </c>
      <c r="D132" s="3" t="s">
        <v>299</v>
      </c>
      <c r="J132" s="1" t="s">
        <v>66</v>
      </c>
      <c r="K132" s="5" t="s">
        <v>130</v>
      </c>
      <c r="L132" s="6" t="s">
        <v>238</v>
      </c>
      <c r="N132" s="1" t="s">
        <v>3</v>
      </c>
      <c r="O132" s="4" t="s">
        <v>170</v>
      </c>
      <c r="P132" s="4" t="s">
        <v>466</v>
      </c>
      <c r="V132" s="1"/>
      <c r="Z132"/>
    </row>
    <row r="133" spans="2:26" x14ac:dyDescent="0.3">
      <c r="B133" s="3" t="s">
        <v>467</v>
      </c>
      <c r="C133" s="3" t="s">
        <v>468</v>
      </c>
      <c r="D133" s="3" t="s">
        <v>302</v>
      </c>
      <c r="J133" s="1" t="s">
        <v>66</v>
      </c>
      <c r="K133" s="5" t="s">
        <v>130</v>
      </c>
      <c r="L133" s="6" t="s">
        <v>241</v>
      </c>
      <c r="N133" s="1" t="s">
        <v>3</v>
      </c>
      <c r="O133" s="4" t="s">
        <v>170</v>
      </c>
      <c r="P133" s="4" t="s">
        <v>469</v>
      </c>
      <c r="V133" s="1"/>
      <c r="Z133"/>
    </row>
    <row r="134" spans="2:26" x14ac:dyDescent="0.3">
      <c r="B134" s="3" t="s">
        <v>470</v>
      </c>
      <c r="C134" s="3" t="s">
        <v>471</v>
      </c>
      <c r="D134" s="3" t="s">
        <v>305</v>
      </c>
      <c r="J134" s="1" t="s">
        <v>66</v>
      </c>
      <c r="K134" s="5" t="s">
        <v>130</v>
      </c>
      <c r="L134" s="6" t="s">
        <v>244</v>
      </c>
      <c r="N134" s="1" t="s">
        <v>3</v>
      </c>
      <c r="O134" s="4" t="s">
        <v>170</v>
      </c>
      <c r="P134" s="4" t="s">
        <v>472</v>
      </c>
      <c r="V134" s="1"/>
      <c r="Z134"/>
    </row>
    <row r="135" spans="2:26" x14ac:dyDescent="0.3">
      <c r="B135" s="3" t="s">
        <v>473</v>
      </c>
      <c r="C135" s="3" t="s">
        <v>474</v>
      </c>
      <c r="D135" s="3" t="s">
        <v>308</v>
      </c>
      <c r="J135" s="1" t="s">
        <v>66</v>
      </c>
      <c r="K135" s="5" t="s">
        <v>133</v>
      </c>
      <c r="L135" s="6" t="s">
        <v>247</v>
      </c>
      <c r="N135" s="1" t="s">
        <v>3</v>
      </c>
      <c r="O135" s="4" t="s">
        <v>170</v>
      </c>
      <c r="P135" s="4" t="s">
        <v>475</v>
      </c>
      <c r="V135" s="1"/>
      <c r="Z135"/>
    </row>
    <row r="136" spans="2:26" x14ac:dyDescent="0.3">
      <c r="B136" s="3" t="s">
        <v>476</v>
      </c>
      <c r="C136" s="3" t="s">
        <v>477</v>
      </c>
      <c r="D136" s="3" t="s">
        <v>311</v>
      </c>
      <c r="J136" s="1" t="s">
        <v>66</v>
      </c>
      <c r="K136" s="5" t="s">
        <v>133</v>
      </c>
      <c r="L136" s="6" t="s">
        <v>213</v>
      </c>
      <c r="N136" s="1" t="s">
        <v>3</v>
      </c>
      <c r="O136" s="4" t="s">
        <v>170</v>
      </c>
      <c r="P136" s="4" t="s">
        <v>478</v>
      </c>
      <c r="V136" s="1"/>
      <c r="Z136"/>
    </row>
    <row r="137" spans="2:26" x14ac:dyDescent="0.3">
      <c r="B137" s="3" t="s">
        <v>479</v>
      </c>
      <c r="C137" s="3" t="s">
        <v>480</v>
      </c>
      <c r="D137" s="3" t="s">
        <v>314</v>
      </c>
      <c r="J137" s="1" t="s">
        <v>66</v>
      </c>
      <c r="K137" s="5" t="s">
        <v>133</v>
      </c>
      <c r="L137" s="6" t="s">
        <v>250</v>
      </c>
      <c r="N137" s="1" t="s">
        <v>3</v>
      </c>
      <c r="O137" s="4" t="s">
        <v>170</v>
      </c>
      <c r="P137" s="4" t="s">
        <v>481</v>
      </c>
      <c r="V137" s="1"/>
      <c r="Z137"/>
    </row>
    <row r="138" spans="2:26" x14ac:dyDescent="0.3">
      <c r="B138" s="3" t="s">
        <v>482</v>
      </c>
      <c r="C138" s="3" t="s">
        <v>483</v>
      </c>
      <c r="D138" s="3" t="s">
        <v>317</v>
      </c>
      <c r="J138" s="1" t="s">
        <v>66</v>
      </c>
      <c r="K138" s="5" t="s">
        <v>133</v>
      </c>
      <c r="L138" s="6" t="s">
        <v>141</v>
      </c>
      <c r="N138" s="1" t="s">
        <v>3</v>
      </c>
      <c r="O138" s="4" t="s">
        <v>170</v>
      </c>
      <c r="P138" s="4" t="s">
        <v>484</v>
      </c>
      <c r="V138" s="1"/>
      <c r="Z138"/>
    </row>
    <row r="139" spans="2:26" x14ac:dyDescent="0.3">
      <c r="B139" s="3" t="s">
        <v>485</v>
      </c>
      <c r="C139" s="3" t="s">
        <v>486</v>
      </c>
      <c r="D139" s="3" t="s">
        <v>320</v>
      </c>
      <c r="J139" s="1" t="s">
        <v>66</v>
      </c>
      <c r="K139" s="5" t="s">
        <v>133</v>
      </c>
      <c r="L139" s="6" t="s">
        <v>223</v>
      </c>
      <c r="N139" s="1" t="s">
        <v>3</v>
      </c>
      <c r="O139" s="4" t="s">
        <v>170</v>
      </c>
      <c r="P139" s="4" t="s">
        <v>487</v>
      </c>
      <c r="V139" s="1"/>
      <c r="Z139"/>
    </row>
    <row r="140" spans="2:26" x14ac:dyDescent="0.3">
      <c r="B140" s="3" t="s">
        <v>488</v>
      </c>
      <c r="C140" s="3" t="s">
        <v>489</v>
      </c>
      <c r="D140" s="3" t="s">
        <v>129</v>
      </c>
      <c r="J140" s="1" t="s">
        <v>66</v>
      </c>
      <c r="K140" s="5" t="s">
        <v>133</v>
      </c>
      <c r="L140" s="6" t="s">
        <v>226</v>
      </c>
      <c r="N140" s="1" t="s">
        <v>3</v>
      </c>
      <c r="O140" s="4" t="s">
        <v>208</v>
      </c>
      <c r="P140" s="4" t="s">
        <v>490</v>
      </c>
      <c r="V140" s="1"/>
      <c r="Z140"/>
    </row>
    <row r="141" spans="2:26" x14ac:dyDescent="0.3">
      <c r="B141" s="3" t="s">
        <v>491</v>
      </c>
      <c r="C141" s="3" t="s">
        <v>492</v>
      </c>
      <c r="D141" s="3" t="s">
        <v>325</v>
      </c>
      <c r="J141" s="1" t="s">
        <v>66</v>
      </c>
      <c r="K141" s="5" t="s">
        <v>133</v>
      </c>
      <c r="L141" s="6" t="s">
        <v>229</v>
      </c>
      <c r="N141" s="1" t="s">
        <v>3</v>
      </c>
      <c r="O141" s="4" t="s">
        <v>208</v>
      </c>
      <c r="P141" s="4" t="s">
        <v>493</v>
      </c>
      <c r="V141" s="1"/>
      <c r="Z141"/>
    </row>
    <row r="142" spans="2:26" x14ac:dyDescent="0.3">
      <c r="B142" s="3" t="s">
        <v>494</v>
      </c>
      <c r="C142" s="3" t="s">
        <v>495</v>
      </c>
      <c r="D142" s="3" t="s">
        <v>328</v>
      </c>
      <c r="J142" s="1" t="s">
        <v>66</v>
      </c>
      <c r="K142" s="5" t="s">
        <v>133</v>
      </c>
      <c r="L142" s="6" t="s">
        <v>232</v>
      </c>
      <c r="N142" s="1" t="s">
        <v>3</v>
      </c>
      <c r="O142" s="4" t="s">
        <v>208</v>
      </c>
      <c r="P142" s="4" t="s">
        <v>496</v>
      </c>
      <c r="V142" s="1"/>
      <c r="Z142"/>
    </row>
    <row r="143" spans="2:26" x14ac:dyDescent="0.3">
      <c r="B143" s="3" t="s">
        <v>497</v>
      </c>
      <c r="C143" s="3" t="s">
        <v>498</v>
      </c>
      <c r="D143" s="3" t="s">
        <v>331</v>
      </c>
      <c r="J143" s="1" t="s">
        <v>66</v>
      </c>
      <c r="K143" s="5" t="s">
        <v>133</v>
      </c>
      <c r="L143" s="6" t="s">
        <v>235</v>
      </c>
      <c r="N143" s="1" t="s">
        <v>3</v>
      </c>
      <c r="O143" s="4" t="s">
        <v>208</v>
      </c>
      <c r="P143" s="4" t="s">
        <v>499</v>
      </c>
      <c r="V143" s="1"/>
      <c r="Z143"/>
    </row>
    <row r="144" spans="2:26" x14ac:dyDescent="0.3">
      <c r="B144" s="3" t="s">
        <v>500</v>
      </c>
      <c r="C144" s="3" t="s">
        <v>501</v>
      </c>
      <c r="D144" s="3" t="s">
        <v>334</v>
      </c>
      <c r="J144" s="1" t="s">
        <v>66</v>
      </c>
      <c r="K144" s="5" t="s">
        <v>133</v>
      </c>
      <c r="L144" s="6" t="s">
        <v>238</v>
      </c>
      <c r="N144" s="1" t="s">
        <v>3</v>
      </c>
      <c r="O144" s="4" t="s">
        <v>208</v>
      </c>
      <c r="P144" s="4" t="s">
        <v>502</v>
      </c>
      <c r="V144" s="1"/>
      <c r="Z144"/>
    </row>
    <row r="145" spans="2:26" x14ac:dyDescent="0.3">
      <c r="B145" s="3" t="s">
        <v>503</v>
      </c>
      <c r="C145" s="3" t="s">
        <v>504</v>
      </c>
      <c r="D145" s="3" t="s">
        <v>337</v>
      </c>
      <c r="J145" s="1" t="s">
        <v>66</v>
      </c>
      <c r="K145" s="5" t="s">
        <v>133</v>
      </c>
      <c r="L145" s="6" t="s">
        <v>241</v>
      </c>
      <c r="N145" s="1" t="s">
        <v>3</v>
      </c>
      <c r="O145" s="4" t="s">
        <v>208</v>
      </c>
      <c r="P145" s="4" t="s">
        <v>505</v>
      </c>
      <c r="V145" s="1"/>
      <c r="Z145"/>
    </row>
    <row r="146" spans="2:26" x14ac:dyDescent="0.3">
      <c r="B146" s="3" t="s">
        <v>506</v>
      </c>
      <c r="C146" s="3" t="s">
        <v>507</v>
      </c>
      <c r="D146" s="3" t="s">
        <v>340</v>
      </c>
      <c r="J146" s="1" t="s">
        <v>66</v>
      </c>
      <c r="K146" s="5" t="s">
        <v>133</v>
      </c>
      <c r="L146" s="6" t="s">
        <v>244</v>
      </c>
      <c r="N146" s="1" t="s">
        <v>3</v>
      </c>
      <c r="O146" s="4" t="s">
        <v>208</v>
      </c>
      <c r="P146" s="4" t="s">
        <v>508</v>
      </c>
      <c r="V146" s="1"/>
      <c r="Z146"/>
    </row>
    <row r="147" spans="2:26" x14ac:dyDescent="0.3">
      <c r="B147" s="3" t="s">
        <v>509</v>
      </c>
      <c r="C147" s="3" t="s">
        <v>510</v>
      </c>
      <c r="D147" s="3" t="s">
        <v>343</v>
      </c>
      <c r="J147" s="1" t="s">
        <v>66</v>
      </c>
      <c r="K147" s="5" t="s">
        <v>136</v>
      </c>
      <c r="L147" s="6" t="s">
        <v>253</v>
      </c>
      <c r="N147" s="1" t="s">
        <v>3</v>
      </c>
      <c r="O147" s="4" t="s">
        <v>197</v>
      </c>
      <c r="P147" s="4" t="s">
        <v>511</v>
      </c>
      <c r="V147" s="1"/>
      <c r="Z147"/>
    </row>
    <row r="148" spans="2:26" x14ac:dyDescent="0.3">
      <c r="B148" s="3" t="s">
        <v>512</v>
      </c>
      <c r="C148" s="3" t="s">
        <v>513</v>
      </c>
      <c r="D148" s="3" t="s">
        <v>346</v>
      </c>
      <c r="J148" s="1" t="s">
        <v>66</v>
      </c>
      <c r="K148" s="5" t="s">
        <v>136</v>
      </c>
      <c r="L148" s="6" t="s">
        <v>213</v>
      </c>
      <c r="N148" s="1" t="s">
        <v>3</v>
      </c>
      <c r="O148" s="4" t="s">
        <v>197</v>
      </c>
      <c r="P148" s="4" t="s">
        <v>514</v>
      </c>
      <c r="V148" s="1"/>
      <c r="Z148"/>
    </row>
    <row r="149" spans="2:26" x14ac:dyDescent="0.3">
      <c r="B149" s="3" t="s">
        <v>515</v>
      </c>
      <c r="C149" s="3" t="s">
        <v>516</v>
      </c>
      <c r="D149" s="3" t="s">
        <v>349</v>
      </c>
      <c r="J149" s="1" t="s">
        <v>66</v>
      </c>
      <c r="K149" s="5" t="s">
        <v>136</v>
      </c>
      <c r="L149" s="6" t="s">
        <v>256</v>
      </c>
      <c r="N149" s="1" t="s">
        <v>3</v>
      </c>
      <c r="O149" s="4" t="s">
        <v>197</v>
      </c>
      <c r="P149" s="4" t="s">
        <v>517</v>
      </c>
      <c r="V149" s="1"/>
      <c r="Z149"/>
    </row>
    <row r="150" spans="2:26" x14ac:dyDescent="0.3">
      <c r="B150" s="3" t="s">
        <v>518</v>
      </c>
      <c r="C150" s="3" t="s">
        <v>519</v>
      </c>
      <c r="D150" s="3" t="s">
        <v>352</v>
      </c>
      <c r="J150" s="1" t="s">
        <v>66</v>
      </c>
      <c r="K150" s="5" t="s">
        <v>136</v>
      </c>
      <c r="L150" s="6" t="s">
        <v>259</v>
      </c>
      <c r="N150" s="1" t="s">
        <v>3</v>
      </c>
      <c r="O150" s="4" t="s">
        <v>197</v>
      </c>
      <c r="P150" s="4" t="s">
        <v>520</v>
      </c>
      <c r="V150" s="1"/>
      <c r="Z150"/>
    </row>
    <row r="151" spans="2:26" x14ac:dyDescent="0.3">
      <c r="B151" s="3" t="s">
        <v>521</v>
      </c>
      <c r="C151" s="3" t="s">
        <v>522</v>
      </c>
      <c r="D151" s="3" t="s">
        <v>355</v>
      </c>
      <c r="J151" s="1" t="s">
        <v>66</v>
      </c>
      <c r="K151" s="5" t="s">
        <v>136</v>
      </c>
      <c r="L151" s="6" t="s">
        <v>223</v>
      </c>
      <c r="N151" s="1" t="s">
        <v>3</v>
      </c>
      <c r="O151" s="4" t="s">
        <v>197</v>
      </c>
      <c r="P151" s="4" t="s">
        <v>523</v>
      </c>
      <c r="V151" s="1"/>
      <c r="Z151"/>
    </row>
    <row r="152" spans="2:26" x14ac:dyDescent="0.3">
      <c r="B152" s="3" t="s">
        <v>524</v>
      </c>
      <c r="C152" s="3" t="s">
        <v>525</v>
      </c>
      <c r="D152" s="3" t="s">
        <v>358</v>
      </c>
      <c r="J152" s="1" t="s">
        <v>66</v>
      </c>
      <c r="K152" s="5" t="s">
        <v>136</v>
      </c>
      <c r="L152" s="6" t="s">
        <v>226</v>
      </c>
      <c r="N152" s="1" t="s">
        <v>3</v>
      </c>
      <c r="O152" s="4" t="s">
        <v>197</v>
      </c>
      <c r="P152" s="4" t="s">
        <v>526</v>
      </c>
      <c r="V152" s="1"/>
      <c r="Z152"/>
    </row>
    <row r="153" spans="2:26" x14ac:dyDescent="0.3">
      <c r="B153" s="3" t="s">
        <v>527</v>
      </c>
      <c r="C153" s="3" t="s">
        <v>528</v>
      </c>
      <c r="D153" s="3" t="s">
        <v>361</v>
      </c>
      <c r="J153" s="1" t="s">
        <v>66</v>
      </c>
      <c r="K153" s="5" t="s">
        <v>136</v>
      </c>
      <c r="L153" s="6" t="s">
        <v>229</v>
      </c>
      <c r="N153" s="1" t="s">
        <v>3</v>
      </c>
      <c r="O153" s="4" t="s">
        <v>197</v>
      </c>
      <c r="P153" s="4" t="s">
        <v>529</v>
      </c>
      <c r="V153" s="1"/>
      <c r="Z153"/>
    </row>
    <row r="154" spans="2:26" x14ac:dyDescent="0.3">
      <c r="B154" s="3" t="s">
        <v>530</v>
      </c>
      <c r="C154" s="3" t="s">
        <v>531</v>
      </c>
      <c r="D154" s="3" t="s">
        <v>364</v>
      </c>
      <c r="J154" s="1" t="s">
        <v>66</v>
      </c>
      <c r="K154" s="5" t="s">
        <v>136</v>
      </c>
      <c r="L154" s="6" t="s">
        <v>232</v>
      </c>
      <c r="N154" s="1" t="s">
        <v>3</v>
      </c>
      <c r="O154" s="4" t="s">
        <v>197</v>
      </c>
      <c r="P154" s="4" t="s">
        <v>532</v>
      </c>
      <c r="V154" s="1"/>
      <c r="Z154"/>
    </row>
    <row r="155" spans="2:26" x14ac:dyDescent="0.3">
      <c r="B155" s="3" t="s">
        <v>533</v>
      </c>
      <c r="C155" s="3" t="s">
        <v>534</v>
      </c>
      <c r="D155" s="3" t="s">
        <v>367</v>
      </c>
      <c r="J155" s="1" t="s">
        <v>66</v>
      </c>
      <c r="K155" s="5" t="s">
        <v>136</v>
      </c>
      <c r="L155" s="6" t="s">
        <v>235</v>
      </c>
      <c r="N155" s="1" t="s">
        <v>3</v>
      </c>
      <c r="O155" s="4" t="s">
        <v>197</v>
      </c>
      <c r="P155" s="4" t="s">
        <v>535</v>
      </c>
      <c r="V155" s="1"/>
      <c r="Z155"/>
    </row>
    <row r="156" spans="2:26" x14ac:dyDescent="0.3">
      <c r="B156" s="3" t="s">
        <v>536</v>
      </c>
      <c r="C156" s="3" t="s">
        <v>537</v>
      </c>
      <c r="D156" s="3" t="s">
        <v>370</v>
      </c>
      <c r="J156" s="1" t="s">
        <v>66</v>
      </c>
      <c r="K156" s="5" t="s">
        <v>136</v>
      </c>
      <c r="L156" s="6" t="s">
        <v>238</v>
      </c>
      <c r="N156" s="1" t="s">
        <v>3</v>
      </c>
      <c r="O156" s="4" t="s">
        <v>197</v>
      </c>
      <c r="P156" s="4" t="s">
        <v>538</v>
      </c>
      <c r="V156" s="1"/>
      <c r="Z156"/>
    </row>
    <row r="157" spans="2:26" x14ac:dyDescent="0.3">
      <c r="B157" s="3" t="s">
        <v>539</v>
      </c>
      <c r="C157" s="3" t="s">
        <v>540</v>
      </c>
      <c r="D157" s="3" t="s">
        <v>373</v>
      </c>
      <c r="J157" s="1" t="s">
        <v>66</v>
      </c>
      <c r="K157" s="5" t="s">
        <v>136</v>
      </c>
      <c r="L157" s="6" t="s">
        <v>241</v>
      </c>
      <c r="N157" s="1" t="s">
        <v>3</v>
      </c>
      <c r="O157" s="4" t="s">
        <v>197</v>
      </c>
      <c r="P157" s="4" t="s">
        <v>541</v>
      </c>
      <c r="V157" s="1"/>
      <c r="Z157"/>
    </row>
    <row r="158" spans="2:26" x14ac:dyDescent="0.3">
      <c r="B158" s="3" t="s">
        <v>542</v>
      </c>
      <c r="C158" s="3" t="s">
        <v>543</v>
      </c>
      <c r="D158" s="3" t="s">
        <v>376</v>
      </c>
      <c r="J158" s="1" t="s">
        <v>66</v>
      </c>
      <c r="K158" s="5" t="s">
        <v>136</v>
      </c>
      <c r="L158" s="6" t="s">
        <v>244</v>
      </c>
      <c r="N158" s="1" t="s">
        <v>3</v>
      </c>
      <c r="O158" s="4" t="s">
        <v>204</v>
      </c>
      <c r="P158" s="4" t="s">
        <v>544</v>
      </c>
      <c r="V158" s="1"/>
      <c r="Z158"/>
    </row>
    <row r="159" spans="2:26" x14ac:dyDescent="0.3">
      <c r="B159" s="3" t="s">
        <v>545</v>
      </c>
      <c r="C159" s="3" t="s">
        <v>546</v>
      </c>
      <c r="D159" s="3" t="s">
        <v>379</v>
      </c>
      <c r="J159" s="1" t="s">
        <v>66</v>
      </c>
      <c r="K159" s="5" t="s">
        <v>141</v>
      </c>
      <c r="L159" s="6" t="s">
        <v>180</v>
      </c>
      <c r="N159" s="1" t="s">
        <v>3</v>
      </c>
      <c r="O159" s="4" t="s">
        <v>204</v>
      </c>
      <c r="P159" s="4" t="s">
        <v>547</v>
      </c>
      <c r="V159" s="1"/>
      <c r="Z159"/>
    </row>
    <row r="160" spans="2:26" x14ac:dyDescent="0.3">
      <c r="B160" s="3" t="s">
        <v>548</v>
      </c>
      <c r="C160" s="3" t="s">
        <v>549</v>
      </c>
      <c r="D160" s="3" t="s">
        <v>382</v>
      </c>
      <c r="J160" s="1" t="s">
        <v>66</v>
      </c>
      <c r="K160" s="5" t="s">
        <v>141</v>
      </c>
      <c r="L160" s="6" t="s">
        <v>183</v>
      </c>
      <c r="N160" s="1" t="s">
        <v>3</v>
      </c>
      <c r="O160" s="4" t="s">
        <v>204</v>
      </c>
      <c r="P160" s="4" t="s">
        <v>550</v>
      </c>
      <c r="V160" s="1"/>
      <c r="Z160"/>
    </row>
    <row r="161" spans="2:26" x14ac:dyDescent="0.3">
      <c r="B161" s="3" t="s">
        <v>551</v>
      </c>
      <c r="C161" s="3" t="s">
        <v>552</v>
      </c>
      <c r="D161" s="3" t="s">
        <v>385</v>
      </c>
      <c r="J161" s="1" t="s">
        <v>66</v>
      </c>
      <c r="K161" s="5" t="s">
        <v>141</v>
      </c>
      <c r="L161" s="6" t="s">
        <v>186</v>
      </c>
      <c r="N161" s="1" t="s">
        <v>3</v>
      </c>
      <c r="O161" s="4" t="s">
        <v>204</v>
      </c>
      <c r="P161" s="4" t="s">
        <v>553</v>
      </c>
      <c r="V161" s="1"/>
      <c r="Z161"/>
    </row>
    <row r="162" spans="2:26" x14ac:dyDescent="0.3">
      <c r="B162" s="3" t="s">
        <v>554</v>
      </c>
      <c r="C162" s="3" t="s">
        <v>555</v>
      </c>
      <c r="D162" s="3" t="s">
        <v>388</v>
      </c>
      <c r="J162" s="1" t="s">
        <v>66</v>
      </c>
      <c r="K162" s="5" t="s">
        <v>141</v>
      </c>
      <c r="L162" s="6" t="s">
        <v>189</v>
      </c>
      <c r="N162" s="1" t="s">
        <v>3</v>
      </c>
      <c r="O162" s="4" t="s">
        <v>204</v>
      </c>
      <c r="P162" s="4" t="s">
        <v>556</v>
      </c>
      <c r="V162" s="1"/>
      <c r="Z162"/>
    </row>
    <row r="163" spans="2:26" x14ac:dyDescent="0.3">
      <c r="B163" s="3" t="s">
        <v>557</v>
      </c>
      <c r="C163" s="3" t="s">
        <v>558</v>
      </c>
      <c r="D163" s="3" t="s">
        <v>391</v>
      </c>
      <c r="J163" s="1" t="s">
        <v>66</v>
      </c>
      <c r="K163" s="5" t="s">
        <v>141</v>
      </c>
      <c r="L163" s="6" t="s">
        <v>192</v>
      </c>
      <c r="N163" s="1" t="s">
        <v>3</v>
      </c>
      <c r="O163" s="4" t="s">
        <v>204</v>
      </c>
      <c r="P163" s="4" t="s">
        <v>559</v>
      </c>
      <c r="V163" s="1"/>
      <c r="Z163"/>
    </row>
    <row r="164" spans="2:26" x14ac:dyDescent="0.3">
      <c r="B164" s="3" t="s">
        <v>560</v>
      </c>
      <c r="C164" s="3" t="s">
        <v>561</v>
      </c>
      <c r="D164" s="3" t="s">
        <v>394</v>
      </c>
      <c r="J164" s="1" t="s">
        <v>66</v>
      </c>
      <c r="K164" s="5" t="s">
        <v>141</v>
      </c>
      <c r="L164" s="6" t="s">
        <v>195</v>
      </c>
      <c r="N164" s="1" t="s">
        <v>3</v>
      </c>
      <c r="O164" s="4" t="s">
        <v>204</v>
      </c>
      <c r="P164" s="4" t="s">
        <v>562</v>
      </c>
      <c r="V164" s="1"/>
      <c r="Z164"/>
    </row>
    <row r="165" spans="2:26" x14ac:dyDescent="0.3">
      <c r="B165" s="3" t="s">
        <v>563</v>
      </c>
      <c r="C165" s="3" t="s">
        <v>564</v>
      </c>
      <c r="D165" s="3" t="s">
        <v>397</v>
      </c>
      <c r="J165" s="1" t="s">
        <v>66</v>
      </c>
      <c r="K165" s="5" t="s">
        <v>141</v>
      </c>
      <c r="L165" s="6" t="s">
        <v>247</v>
      </c>
      <c r="N165" s="1" t="s">
        <v>3</v>
      </c>
      <c r="O165" s="4" t="s">
        <v>151</v>
      </c>
      <c r="P165" s="4" t="s">
        <v>565</v>
      </c>
      <c r="V165" s="1"/>
      <c r="Z165"/>
    </row>
    <row r="166" spans="2:26" x14ac:dyDescent="0.3">
      <c r="B166" s="3" t="s">
        <v>566</v>
      </c>
      <c r="C166" s="3" t="s">
        <v>567</v>
      </c>
      <c r="D166" s="3" t="s">
        <v>400</v>
      </c>
      <c r="J166" s="1" t="s">
        <v>66</v>
      </c>
      <c r="K166" s="5" t="s">
        <v>141</v>
      </c>
      <c r="L166" s="6" t="s">
        <v>199</v>
      </c>
      <c r="N166" s="1" t="s">
        <v>3</v>
      </c>
      <c r="O166" s="4" t="s">
        <v>151</v>
      </c>
      <c r="P166" s="4" t="s">
        <v>568</v>
      </c>
      <c r="V166" s="1"/>
      <c r="Z166"/>
    </row>
    <row r="167" spans="2:26" x14ac:dyDescent="0.3">
      <c r="B167" s="3" t="s">
        <v>569</v>
      </c>
      <c r="C167" s="3" t="s">
        <v>570</v>
      </c>
      <c r="D167" s="3" t="s">
        <v>403</v>
      </c>
      <c r="J167" s="1" t="s">
        <v>66</v>
      </c>
      <c r="K167" s="5" t="s">
        <v>141</v>
      </c>
      <c r="L167" s="6" t="s">
        <v>202</v>
      </c>
      <c r="N167" s="1" t="s">
        <v>3</v>
      </c>
      <c r="O167" s="4" t="s">
        <v>151</v>
      </c>
      <c r="P167" s="4" t="s">
        <v>571</v>
      </c>
      <c r="V167" s="1"/>
      <c r="Z167"/>
    </row>
    <row r="168" spans="2:26" x14ac:dyDescent="0.3">
      <c r="B168" s="3" t="s">
        <v>572</v>
      </c>
      <c r="C168" s="3" t="s">
        <v>573</v>
      </c>
      <c r="D168" s="3" t="s">
        <v>406</v>
      </c>
      <c r="J168" s="1" t="s">
        <v>66</v>
      </c>
      <c r="K168" s="5" t="s">
        <v>141</v>
      </c>
      <c r="L168" s="6" t="s">
        <v>206</v>
      </c>
      <c r="N168" s="1" t="s">
        <v>3</v>
      </c>
      <c r="O168" s="4" t="s">
        <v>151</v>
      </c>
      <c r="P168" s="4" t="s">
        <v>574</v>
      </c>
      <c r="V168" s="1"/>
      <c r="Z168"/>
    </row>
    <row r="169" spans="2:26" x14ac:dyDescent="0.3">
      <c r="B169" s="3" t="s">
        <v>575</v>
      </c>
      <c r="C169" s="3" t="s">
        <v>576</v>
      </c>
      <c r="D169" s="3" t="s">
        <v>409</v>
      </c>
      <c r="J169" s="1" t="s">
        <v>66</v>
      </c>
      <c r="K169" s="5" t="s">
        <v>141</v>
      </c>
      <c r="L169" s="6" t="s">
        <v>210</v>
      </c>
      <c r="N169" s="1" t="s">
        <v>3</v>
      </c>
      <c r="O169" s="4" t="s">
        <v>151</v>
      </c>
      <c r="P169" s="4" t="s">
        <v>577</v>
      </c>
      <c r="V169" s="1"/>
      <c r="Z169"/>
    </row>
    <row r="170" spans="2:26" x14ac:dyDescent="0.3">
      <c r="B170" s="3" t="s">
        <v>578</v>
      </c>
      <c r="C170" s="3" t="s">
        <v>579</v>
      </c>
      <c r="D170" s="3" t="s">
        <v>412</v>
      </c>
      <c r="J170" s="1" t="s">
        <v>66</v>
      </c>
      <c r="K170" s="5" t="s">
        <v>141</v>
      </c>
      <c r="L170" s="6" t="s">
        <v>213</v>
      </c>
      <c r="N170" s="1" t="s">
        <v>3</v>
      </c>
      <c r="O170" s="4" t="s">
        <v>154</v>
      </c>
      <c r="P170" s="4" t="s">
        <v>580</v>
      </c>
      <c r="V170" s="1"/>
      <c r="Z170"/>
    </row>
    <row r="171" spans="2:26" x14ac:dyDescent="0.3">
      <c r="B171" s="3" t="s">
        <v>581</v>
      </c>
      <c r="C171" s="3" t="s">
        <v>582</v>
      </c>
      <c r="D171" s="3" t="s">
        <v>415</v>
      </c>
      <c r="J171" s="1" t="s">
        <v>66</v>
      </c>
      <c r="K171" s="5" t="s">
        <v>141</v>
      </c>
      <c r="L171" s="6" t="s">
        <v>216</v>
      </c>
      <c r="N171" s="1" t="s">
        <v>3</v>
      </c>
      <c r="O171" s="4" t="s">
        <v>154</v>
      </c>
      <c r="P171" s="4" t="s">
        <v>583</v>
      </c>
      <c r="V171" s="1"/>
      <c r="Z171"/>
    </row>
    <row r="172" spans="2:26" x14ac:dyDescent="0.3">
      <c r="B172" s="3" t="s">
        <v>584</v>
      </c>
      <c r="C172" s="3" t="s">
        <v>585</v>
      </c>
      <c r="D172" s="3" t="s">
        <v>418</v>
      </c>
      <c r="J172" s="1" t="s">
        <v>66</v>
      </c>
      <c r="K172" s="5" t="s">
        <v>141</v>
      </c>
      <c r="L172" s="6" t="s">
        <v>250</v>
      </c>
      <c r="N172" s="1" t="s">
        <v>3</v>
      </c>
      <c r="O172" s="4" t="s">
        <v>154</v>
      </c>
      <c r="P172" s="4" t="s">
        <v>586</v>
      </c>
      <c r="V172" s="1"/>
      <c r="Z172"/>
    </row>
    <row r="173" spans="2:26" x14ac:dyDescent="0.3">
      <c r="B173" s="3" t="s">
        <v>587</v>
      </c>
      <c r="C173" s="3" t="s">
        <v>588</v>
      </c>
      <c r="D173" s="3" t="s">
        <v>421</v>
      </c>
      <c r="J173" s="1" t="s">
        <v>66</v>
      </c>
      <c r="K173" s="5" t="s">
        <v>141</v>
      </c>
      <c r="L173" s="6" t="s">
        <v>141</v>
      </c>
      <c r="N173" s="1" t="s">
        <v>3</v>
      </c>
      <c r="O173" s="4" t="s">
        <v>154</v>
      </c>
      <c r="P173" s="4" t="s">
        <v>589</v>
      </c>
      <c r="V173" s="1"/>
      <c r="Z173"/>
    </row>
    <row r="174" spans="2:26" x14ac:dyDescent="0.3">
      <c r="B174" s="3" t="s">
        <v>590</v>
      </c>
      <c r="C174" s="3" t="s">
        <v>591</v>
      </c>
      <c r="D174" s="3" t="s">
        <v>424</v>
      </c>
      <c r="J174" s="1" t="s">
        <v>66</v>
      </c>
      <c r="K174" s="5" t="s">
        <v>141</v>
      </c>
      <c r="L174" s="6" t="s">
        <v>220</v>
      </c>
      <c r="N174" s="1" t="s">
        <v>3</v>
      </c>
      <c r="O174" s="4" t="s">
        <v>154</v>
      </c>
      <c r="P174" s="4" t="s">
        <v>592</v>
      </c>
      <c r="V174" s="1"/>
      <c r="Z174"/>
    </row>
    <row r="175" spans="2:26" x14ac:dyDescent="0.3">
      <c r="B175" s="3" t="s">
        <v>593</v>
      </c>
      <c r="C175" s="3" t="s">
        <v>594</v>
      </c>
      <c r="D175" s="3" t="s">
        <v>427</v>
      </c>
      <c r="J175" s="1" t="s">
        <v>66</v>
      </c>
      <c r="K175" s="5" t="s">
        <v>141</v>
      </c>
      <c r="L175" s="6" t="s">
        <v>223</v>
      </c>
      <c r="N175" s="1" t="s">
        <v>3</v>
      </c>
      <c r="O175" s="4" t="s">
        <v>154</v>
      </c>
      <c r="P175" s="4" t="s">
        <v>595</v>
      </c>
      <c r="V175" s="1"/>
      <c r="Z175"/>
    </row>
    <row r="176" spans="2:26" x14ac:dyDescent="0.3">
      <c r="B176" s="3" t="s">
        <v>596</v>
      </c>
      <c r="C176" s="3" t="s">
        <v>597</v>
      </c>
      <c r="D176" s="3" t="s">
        <v>430</v>
      </c>
      <c r="J176" s="1" t="s">
        <v>66</v>
      </c>
      <c r="K176" s="5" t="s">
        <v>141</v>
      </c>
      <c r="L176" s="6" t="s">
        <v>226</v>
      </c>
      <c r="N176" s="1" t="s">
        <v>3</v>
      </c>
      <c r="O176" s="4" t="s">
        <v>154</v>
      </c>
      <c r="P176" s="4" t="s">
        <v>598</v>
      </c>
      <c r="V176" s="1"/>
      <c r="Z176"/>
    </row>
    <row r="177" spans="2:26" x14ac:dyDescent="0.3">
      <c r="B177" s="3" t="s">
        <v>599</v>
      </c>
      <c r="C177" s="3" t="s">
        <v>600</v>
      </c>
      <c r="D177" s="3" t="s">
        <v>433</v>
      </c>
      <c r="J177" s="1" t="s">
        <v>66</v>
      </c>
      <c r="K177" s="5" t="s">
        <v>141</v>
      </c>
      <c r="L177" s="6" t="s">
        <v>229</v>
      </c>
      <c r="N177" s="1" t="s">
        <v>3</v>
      </c>
      <c r="O177" s="4" t="s">
        <v>156</v>
      </c>
      <c r="P177" s="4" t="s">
        <v>601</v>
      </c>
      <c r="V177" s="1"/>
      <c r="Z177"/>
    </row>
    <row r="178" spans="2:26" x14ac:dyDescent="0.3">
      <c r="B178" s="3" t="s">
        <v>602</v>
      </c>
      <c r="C178" s="3" t="s">
        <v>603</v>
      </c>
      <c r="D178" s="3" t="s">
        <v>436</v>
      </c>
      <c r="J178" s="1" t="s">
        <v>66</v>
      </c>
      <c r="K178" s="5" t="s">
        <v>141</v>
      </c>
      <c r="L178" s="6" t="s">
        <v>232</v>
      </c>
      <c r="N178" s="1" t="s">
        <v>3</v>
      </c>
      <c r="O178" s="4" t="s">
        <v>156</v>
      </c>
      <c r="P178" s="4" t="s">
        <v>604</v>
      </c>
      <c r="V178" s="1"/>
      <c r="Z178"/>
    </row>
    <row r="179" spans="2:26" x14ac:dyDescent="0.3">
      <c r="B179" s="3" t="s">
        <v>605</v>
      </c>
      <c r="C179" s="3" t="s">
        <v>606</v>
      </c>
      <c r="D179" s="3" t="s">
        <v>439</v>
      </c>
      <c r="J179" s="1" t="s">
        <v>66</v>
      </c>
      <c r="K179" s="5" t="s">
        <v>141</v>
      </c>
      <c r="L179" s="6" t="s">
        <v>235</v>
      </c>
      <c r="N179" s="1" t="s">
        <v>3</v>
      </c>
      <c r="O179" s="4" t="s">
        <v>156</v>
      </c>
      <c r="P179" s="4" t="s">
        <v>607</v>
      </c>
      <c r="V179" s="1"/>
      <c r="Z179"/>
    </row>
    <row r="180" spans="2:26" x14ac:dyDescent="0.3">
      <c r="B180" s="3" t="s">
        <v>608</v>
      </c>
      <c r="C180" s="3" t="s">
        <v>609</v>
      </c>
      <c r="D180" s="3" t="s">
        <v>442</v>
      </c>
      <c r="J180" s="1" t="s">
        <v>66</v>
      </c>
      <c r="K180" s="5" t="s">
        <v>141</v>
      </c>
      <c r="L180" s="6" t="s">
        <v>238</v>
      </c>
      <c r="N180" s="1" t="s">
        <v>3</v>
      </c>
      <c r="O180" s="4" t="s">
        <v>159</v>
      </c>
      <c r="P180" s="4" t="s">
        <v>610</v>
      </c>
      <c r="V180" s="1"/>
      <c r="Z180"/>
    </row>
    <row r="181" spans="2:26" x14ac:dyDescent="0.3">
      <c r="B181" s="3" t="s">
        <v>611</v>
      </c>
      <c r="C181" s="3" t="s">
        <v>612</v>
      </c>
      <c r="D181" s="3" t="s">
        <v>445</v>
      </c>
      <c r="J181" s="1" t="s">
        <v>66</v>
      </c>
      <c r="K181" s="5" t="s">
        <v>141</v>
      </c>
      <c r="L181" s="6" t="s">
        <v>241</v>
      </c>
      <c r="N181" s="1" t="s">
        <v>3</v>
      </c>
      <c r="O181" s="4" t="s">
        <v>159</v>
      </c>
      <c r="P181" s="4" t="s">
        <v>613</v>
      </c>
      <c r="V181" s="1"/>
      <c r="Z181"/>
    </row>
    <row r="182" spans="2:26" x14ac:dyDescent="0.3">
      <c r="B182" s="3" t="s">
        <v>614</v>
      </c>
      <c r="C182" s="3" t="s">
        <v>615</v>
      </c>
      <c r="D182" s="3" t="s">
        <v>448</v>
      </c>
      <c r="J182" s="1" t="s">
        <v>66</v>
      </c>
      <c r="K182" s="5" t="s">
        <v>141</v>
      </c>
      <c r="L182" s="6" t="s">
        <v>244</v>
      </c>
      <c r="N182" s="1" t="s">
        <v>3</v>
      </c>
      <c r="O182" s="4" t="s">
        <v>159</v>
      </c>
      <c r="P182" s="4" t="s">
        <v>616</v>
      </c>
      <c r="V182" s="1"/>
      <c r="Z182"/>
    </row>
    <row r="183" spans="2:26" x14ac:dyDescent="0.3">
      <c r="B183" s="3" t="s">
        <v>617</v>
      </c>
      <c r="C183" s="3" t="s">
        <v>618</v>
      </c>
      <c r="D183" s="3" t="s">
        <v>451</v>
      </c>
      <c r="J183" s="1" t="s">
        <v>66</v>
      </c>
      <c r="K183" s="5" t="s">
        <v>145</v>
      </c>
      <c r="L183" s="6" t="s">
        <v>253</v>
      </c>
      <c r="N183" s="1" t="s">
        <v>3</v>
      </c>
      <c r="O183" s="4" t="s">
        <v>159</v>
      </c>
      <c r="P183" s="4" t="s">
        <v>619</v>
      </c>
      <c r="V183" s="1"/>
      <c r="Z183"/>
    </row>
    <row r="184" spans="2:26" x14ac:dyDescent="0.3">
      <c r="B184" s="3" t="s">
        <v>620</v>
      </c>
      <c r="C184" s="3" t="s">
        <v>621</v>
      </c>
      <c r="D184" s="3" t="s">
        <v>454</v>
      </c>
      <c r="J184" s="1" t="s">
        <v>66</v>
      </c>
      <c r="K184" s="5" t="s">
        <v>145</v>
      </c>
      <c r="L184" s="6" t="s">
        <v>180</v>
      </c>
      <c r="N184" s="1" t="s">
        <v>3</v>
      </c>
      <c r="O184" s="4" t="s">
        <v>159</v>
      </c>
      <c r="P184" s="4" t="s">
        <v>622</v>
      </c>
      <c r="V184" s="1"/>
      <c r="Z184"/>
    </row>
    <row r="185" spans="2:26" x14ac:dyDescent="0.3">
      <c r="B185" s="3" t="s">
        <v>623</v>
      </c>
      <c r="C185" s="3" t="s">
        <v>624</v>
      </c>
      <c r="D185" s="3" t="s">
        <v>457</v>
      </c>
      <c r="J185" s="1" t="s">
        <v>66</v>
      </c>
      <c r="K185" s="5" t="s">
        <v>145</v>
      </c>
      <c r="L185" s="6" t="s">
        <v>183</v>
      </c>
      <c r="N185" s="1" t="s">
        <v>3</v>
      </c>
      <c r="O185" s="4" t="s">
        <v>159</v>
      </c>
      <c r="P185" s="4" t="s">
        <v>625</v>
      </c>
      <c r="V185" s="1"/>
      <c r="Z185"/>
    </row>
    <row r="186" spans="2:26" x14ac:dyDescent="0.3">
      <c r="B186" s="3" t="s">
        <v>626</v>
      </c>
      <c r="C186" s="3" t="s">
        <v>627</v>
      </c>
      <c r="D186" s="3" t="s">
        <v>460</v>
      </c>
      <c r="J186" s="1" t="s">
        <v>66</v>
      </c>
      <c r="K186" s="5" t="s">
        <v>145</v>
      </c>
      <c r="L186" s="6" t="s">
        <v>186</v>
      </c>
      <c r="N186" s="1" t="s">
        <v>3</v>
      </c>
      <c r="O186" s="4" t="s">
        <v>161</v>
      </c>
      <c r="P186" s="4" t="s">
        <v>628</v>
      </c>
      <c r="V186" s="1"/>
      <c r="Z186"/>
    </row>
    <row r="187" spans="2:26" x14ac:dyDescent="0.3">
      <c r="B187" s="3" t="s">
        <v>629</v>
      </c>
      <c r="C187" s="3" t="s">
        <v>630</v>
      </c>
      <c r="D187" s="3" t="s">
        <v>463</v>
      </c>
      <c r="J187" s="1" t="s">
        <v>66</v>
      </c>
      <c r="K187" s="5" t="s">
        <v>145</v>
      </c>
      <c r="L187" s="6" t="s">
        <v>189</v>
      </c>
      <c r="N187" s="1" t="s">
        <v>3</v>
      </c>
      <c r="O187" s="4" t="s">
        <v>161</v>
      </c>
      <c r="P187" s="4" t="s">
        <v>631</v>
      </c>
      <c r="V187" s="1"/>
      <c r="Z187"/>
    </row>
    <row r="188" spans="2:26" x14ac:dyDescent="0.3">
      <c r="B188" s="3" t="s">
        <v>632</v>
      </c>
      <c r="C188" s="3" t="s">
        <v>633</v>
      </c>
      <c r="D188" s="3" t="s">
        <v>466</v>
      </c>
      <c r="J188" s="1" t="s">
        <v>66</v>
      </c>
      <c r="K188" s="5" t="s">
        <v>145</v>
      </c>
      <c r="L188" s="6" t="s">
        <v>192</v>
      </c>
      <c r="N188" s="1" t="s">
        <v>3</v>
      </c>
      <c r="O188" s="4" t="s">
        <v>161</v>
      </c>
      <c r="P188" s="4" t="s">
        <v>634</v>
      </c>
      <c r="V188" s="1"/>
      <c r="Z188"/>
    </row>
    <row r="189" spans="2:26" x14ac:dyDescent="0.3">
      <c r="B189" s="3" t="s">
        <v>635</v>
      </c>
      <c r="C189" s="3" t="s">
        <v>636</v>
      </c>
      <c r="D189" s="3" t="s">
        <v>469</v>
      </c>
      <c r="J189" s="1" t="s">
        <v>66</v>
      </c>
      <c r="K189" s="5" t="s">
        <v>145</v>
      </c>
      <c r="L189" s="6" t="s">
        <v>195</v>
      </c>
      <c r="N189" s="1" t="s">
        <v>3</v>
      </c>
      <c r="O189" s="4" t="s">
        <v>163</v>
      </c>
      <c r="P189" s="4" t="s">
        <v>637</v>
      </c>
      <c r="V189" s="1"/>
      <c r="Z189"/>
    </row>
    <row r="190" spans="2:26" x14ac:dyDescent="0.3">
      <c r="B190" s="3" t="s">
        <v>638</v>
      </c>
      <c r="C190" s="3" t="s">
        <v>639</v>
      </c>
      <c r="D190" s="3" t="s">
        <v>472</v>
      </c>
      <c r="J190" s="1" t="s">
        <v>66</v>
      </c>
      <c r="K190" s="5" t="s">
        <v>145</v>
      </c>
      <c r="L190" s="6" t="s">
        <v>247</v>
      </c>
      <c r="N190" s="1" t="s">
        <v>3</v>
      </c>
      <c r="O190" s="4" t="s">
        <v>163</v>
      </c>
      <c r="P190" s="4" t="s">
        <v>640</v>
      </c>
      <c r="V190" s="1"/>
      <c r="Z190"/>
    </row>
    <row r="191" spans="2:26" x14ac:dyDescent="0.3">
      <c r="B191" s="3" t="s">
        <v>641</v>
      </c>
      <c r="C191" s="3" t="s">
        <v>642</v>
      </c>
      <c r="D191" s="3" t="s">
        <v>475</v>
      </c>
      <c r="J191" s="1" t="s">
        <v>66</v>
      </c>
      <c r="K191" s="5" t="s">
        <v>145</v>
      </c>
      <c r="L191" s="6" t="s">
        <v>199</v>
      </c>
      <c r="N191" s="1" t="s">
        <v>3</v>
      </c>
      <c r="O191" s="4" t="s">
        <v>166</v>
      </c>
      <c r="P191" s="4" t="s">
        <v>643</v>
      </c>
      <c r="V191" s="1"/>
      <c r="Z191"/>
    </row>
    <row r="192" spans="2:26" x14ac:dyDescent="0.3">
      <c r="B192" s="3" t="s">
        <v>644</v>
      </c>
      <c r="C192" s="3" t="s">
        <v>645</v>
      </c>
      <c r="D192" s="3" t="s">
        <v>478</v>
      </c>
      <c r="J192" s="1" t="s">
        <v>66</v>
      </c>
      <c r="K192" s="5" t="s">
        <v>145</v>
      </c>
      <c r="L192" s="6" t="s">
        <v>202</v>
      </c>
      <c r="N192" s="1" t="s">
        <v>3</v>
      </c>
      <c r="O192" s="4" t="s">
        <v>166</v>
      </c>
      <c r="P192" s="4" t="s">
        <v>646</v>
      </c>
      <c r="V192" s="1"/>
      <c r="Z192"/>
    </row>
    <row r="193" spans="2:27" x14ac:dyDescent="0.3">
      <c r="B193" s="3" t="s">
        <v>647</v>
      </c>
      <c r="C193" s="3" t="s">
        <v>648</v>
      </c>
      <c r="D193" s="3" t="s">
        <v>481</v>
      </c>
      <c r="J193" s="1" t="s">
        <v>66</v>
      </c>
      <c r="K193" s="5" t="s">
        <v>145</v>
      </c>
      <c r="L193" s="6" t="s">
        <v>206</v>
      </c>
      <c r="N193" s="1" t="s">
        <v>3</v>
      </c>
      <c r="O193" s="4" t="s">
        <v>166</v>
      </c>
      <c r="P193" s="4" t="s">
        <v>649</v>
      </c>
      <c r="V193" s="1"/>
      <c r="Z193"/>
    </row>
    <row r="194" spans="2:27" x14ac:dyDescent="0.3">
      <c r="B194" s="3" t="s">
        <v>650</v>
      </c>
      <c r="C194" s="3" t="s">
        <v>651</v>
      </c>
      <c r="D194" s="3" t="s">
        <v>484</v>
      </c>
      <c r="J194" s="1" t="s">
        <v>66</v>
      </c>
      <c r="K194" s="5" t="s">
        <v>145</v>
      </c>
      <c r="L194" s="6" t="s">
        <v>210</v>
      </c>
      <c r="N194" s="1" t="s">
        <v>3</v>
      </c>
      <c r="O194" s="4" t="s">
        <v>166</v>
      </c>
      <c r="P194" s="4" t="s">
        <v>652</v>
      </c>
      <c r="V194" s="1"/>
      <c r="Z194"/>
    </row>
    <row r="195" spans="2:27" x14ac:dyDescent="0.3">
      <c r="B195" s="3" t="s">
        <v>653</v>
      </c>
      <c r="C195" s="3" t="s">
        <v>654</v>
      </c>
      <c r="D195" s="3" t="s">
        <v>487</v>
      </c>
      <c r="J195" s="1" t="s">
        <v>66</v>
      </c>
      <c r="K195" s="5" t="s">
        <v>145</v>
      </c>
      <c r="L195" s="6" t="s">
        <v>213</v>
      </c>
      <c r="N195" s="1" t="s">
        <v>3</v>
      </c>
      <c r="O195" s="4" t="s">
        <v>166</v>
      </c>
      <c r="P195" s="4" t="s">
        <v>655</v>
      </c>
      <c r="V195" s="1"/>
      <c r="Z195"/>
    </row>
    <row r="196" spans="2:27" x14ac:dyDescent="0.3">
      <c r="B196" s="3" t="s">
        <v>656</v>
      </c>
      <c r="C196" s="3" t="s">
        <v>657</v>
      </c>
      <c r="D196" s="3" t="s">
        <v>490</v>
      </c>
      <c r="J196" s="1" t="s">
        <v>66</v>
      </c>
      <c r="K196" s="5" t="s">
        <v>145</v>
      </c>
      <c r="L196" s="6" t="s">
        <v>216</v>
      </c>
      <c r="N196" s="1" t="s">
        <v>3</v>
      </c>
      <c r="O196" s="4" t="s">
        <v>168</v>
      </c>
      <c r="P196" s="4" t="s">
        <v>421</v>
      </c>
      <c r="V196" s="1"/>
      <c r="Z196"/>
    </row>
    <row r="197" spans="2:27" x14ac:dyDescent="0.3">
      <c r="B197" s="3" t="s">
        <v>658</v>
      </c>
      <c r="C197" s="3" t="s">
        <v>659</v>
      </c>
      <c r="D197" s="3" t="s">
        <v>493</v>
      </c>
      <c r="J197" s="1" t="s">
        <v>66</v>
      </c>
      <c r="K197" s="5" t="s">
        <v>145</v>
      </c>
      <c r="L197" s="6" t="s">
        <v>256</v>
      </c>
      <c r="N197" s="1" t="s">
        <v>3</v>
      </c>
      <c r="O197" s="4" t="s">
        <v>168</v>
      </c>
      <c r="P197" s="4" t="s">
        <v>424</v>
      </c>
      <c r="V197" s="1"/>
      <c r="Z197"/>
    </row>
    <row r="198" spans="2:27" x14ac:dyDescent="0.3">
      <c r="B198" s="3" t="s">
        <v>660</v>
      </c>
      <c r="C198" s="3" t="s">
        <v>661</v>
      </c>
      <c r="D198" s="3" t="s">
        <v>496</v>
      </c>
      <c r="J198" s="1" t="s">
        <v>66</v>
      </c>
      <c r="K198" s="5" t="s">
        <v>145</v>
      </c>
      <c r="L198" s="6" t="s">
        <v>250</v>
      </c>
      <c r="N198" s="1" t="s">
        <v>3</v>
      </c>
      <c r="O198" s="4" t="s">
        <v>168</v>
      </c>
      <c r="P198" s="4" t="s">
        <v>427</v>
      </c>
      <c r="V198" s="1"/>
      <c r="Z198"/>
    </row>
    <row r="199" spans="2:27" x14ac:dyDescent="0.3">
      <c r="B199" s="3" t="s">
        <v>662</v>
      </c>
      <c r="C199" s="3" t="s">
        <v>663</v>
      </c>
      <c r="D199" s="3" t="s">
        <v>499</v>
      </c>
      <c r="J199" s="1" t="s">
        <v>66</v>
      </c>
      <c r="K199" s="5" t="s">
        <v>145</v>
      </c>
      <c r="L199" s="6" t="s">
        <v>141</v>
      </c>
      <c r="N199" s="1" t="s">
        <v>66</v>
      </c>
      <c r="O199" s="6" t="s">
        <v>206</v>
      </c>
      <c r="P199" s="6" t="s">
        <v>262</v>
      </c>
      <c r="V199" s="1"/>
      <c r="Z199"/>
      <c r="AA199"/>
    </row>
    <row r="200" spans="2:27" x14ac:dyDescent="0.3">
      <c r="B200" s="3" t="s">
        <v>664</v>
      </c>
      <c r="C200" s="3" t="s">
        <v>665</v>
      </c>
      <c r="D200" s="3" t="s">
        <v>502</v>
      </c>
      <c r="J200" s="1" t="s">
        <v>66</v>
      </c>
      <c r="K200" s="5" t="s">
        <v>145</v>
      </c>
      <c r="L200" s="6" t="s">
        <v>220</v>
      </c>
      <c r="N200" s="1" t="s">
        <v>66</v>
      </c>
      <c r="O200" s="6" t="s">
        <v>206</v>
      </c>
      <c r="P200" s="6" t="s">
        <v>265</v>
      </c>
      <c r="V200" s="1"/>
      <c r="Z200"/>
      <c r="AA200"/>
    </row>
    <row r="201" spans="2:27" x14ac:dyDescent="0.3">
      <c r="B201" s="3" t="s">
        <v>666</v>
      </c>
      <c r="C201" s="3" t="s">
        <v>667</v>
      </c>
      <c r="D201" s="3" t="s">
        <v>505</v>
      </c>
      <c r="J201" s="1" t="s">
        <v>66</v>
      </c>
      <c r="K201" s="5" t="s">
        <v>145</v>
      </c>
      <c r="L201" s="6" t="s">
        <v>259</v>
      </c>
      <c r="N201" s="1" t="s">
        <v>66</v>
      </c>
      <c r="O201" s="6" t="s">
        <v>206</v>
      </c>
      <c r="P201" s="6" t="s">
        <v>268</v>
      </c>
      <c r="V201" s="1"/>
      <c r="Z201"/>
      <c r="AA201"/>
    </row>
    <row r="202" spans="2:27" x14ac:dyDescent="0.3">
      <c r="B202" s="3" t="s">
        <v>668</v>
      </c>
      <c r="C202" s="3" t="s">
        <v>669</v>
      </c>
      <c r="D202" s="3" t="s">
        <v>508</v>
      </c>
      <c r="J202" s="1" t="s">
        <v>66</v>
      </c>
      <c r="K202" s="5" t="s">
        <v>145</v>
      </c>
      <c r="L202" s="6" t="s">
        <v>223</v>
      </c>
      <c r="N202" s="1" t="s">
        <v>66</v>
      </c>
      <c r="O202" s="6" t="s">
        <v>206</v>
      </c>
      <c r="P202" s="6" t="s">
        <v>271</v>
      </c>
      <c r="V202" s="1"/>
      <c r="Z202"/>
      <c r="AA202"/>
    </row>
    <row r="203" spans="2:27" x14ac:dyDescent="0.3">
      <c r="B203" s="3" t="s">
        <v>670</v>
      </c>
      <c r="C203" s="3" t="s">
        <v>671</v>
      </c>
      <c r="D203" s="3" t="s">
        <v>511</v>
      </c>
      <c r="J203" s="1" t="s">
        <v>66</v>
      </c>
      <c r="K203" s="5" t="s">
        <v>145</v>
      </c>
      <c r="L203" s="6" t="s">
        <v>226</v>
      </c>
      <c r="N203" s="1" t="s">
        <v>66</v>
      </c>
      <c r="O203" s="6" t="s">
        <v>206</v>
      </c>
      <c r="P203" s="6" t="s">
        <v>274</v>
      </c>
      <c r="V203" s="1"/>
      <c r="Z203"/>
      <c r="AA203"/>
    </row>
    <row r="204" spans="2:27" x14ac:dyDescent="0.3">
      <c r="B204" s="3" t="s">
        <v>672</v>
      </c>
      <c r="C204" s="3" t="s">
        <v>673</v>
      </c>
      <c r="D204" s="3" t="s">
        <v>514</v>
      </c>
      <c r="J204" s="1" t="s">
        <v>66</v>
      </c>
      <c r="K204" s="5" t="s">
        <v>145</v>
      </c>
      <c r="L204" s="6" t="s">
        <v>229</v>
      </c>
      <c r="N204" s="1" t="s">
        <v>66</v>
      </c>
      <c r="O204" s="6" t="s">
        <v>206</v>
      </c>
      <c r="P204" s="6" t="s">
        <v>277</v>
      </c>
      <c r="V204" s="1"/>
      <c r="Z204"/>
      <c r="AA204"/>
    </row>
    <row r="205" spans="2:27" x14ac:dyDescent="0.3">
      <c r="B205" s="3" t="s">
        <v>674</v>
      </c>
      <c r="C205" s="3" t="s">
        <v>675</v>
      </c>
      <c r="D205" s="3" t="s">
        <v>517</v>
      </c>
      <c r="J205" s="1" t="s">
        <v>66</v>
      </c>
      <c r="K205" s="5" t="s">
        <v>145</v>
      </c>
      <c r="L205" s="6" t="s">
        <v>232</v>
      </c>
      <c r="N205" s="1" t="s">
        <v>66</v>
      </c>
      <c r="O205" s="6" t="s">
        <v>206</v>
      </c>
      <c r="P205" s="6" t="s">
        <v>280</v>
      </c>
      <c r="V205" s="1"/>
      <c r="Z205"/>
      <c r="AA205"/>
    </row>
    <row r="206" spans="2:27" x14ac:dyDescent="0.3">
      <c r="B206" s="3" t="s">
        <v>676</v>
      </c>
      <c r="C206" s="3" t="s">
        <v>677</v>
      </c>
      <c r="D206" s="3" t="s">
        <v>520</v>
      </c>
      <c r="J206" s="1" t="s">
        <v>66</v>
      </c>
      <c r="K206" s="5" t="s">
        <v>145</v>
      </c>
      <c r="L206" s="6" t="s">
        <v>235</v>
      </c>
      <c r="N206" s="1" t="s">
        <v>66</v>
      </c>
      <c r="O206" s="6" t="s">
        <v>206</v>
      </c>
      <c r="P206" s="6" t="s">
        <v>283</v>
      </c>
      <c r="V206" s="1"/>
      <c r="Z206"/>
      <c r="AA206"/>
    </row>
    <row r="207" spans="2:27" x14ac:dyDescent="0.3">
      <c r="B207" s="3" t="s">
        <v>678</v>
      </c>
      <c r="C207" s="3" t="s">
        <v>679</v>
      </c>
      <c r="D207" s="3" t="s">
        <v>523</v>
      </c>
      <c r="J207" s="1" t="s">
        <v>66</v>
      </c>
      <c r="K207" s="5" t="s">
        <v>145</v>
      </c>
      <c r="L207" s="6" t="s">
        <v>238</v>
      </c>
      <c r="N207" s="1" t="s">
        <v>66</v>
      </c>
      <c r="O207" s="6" t="s">
        <v>180</v>
      </c>
      <c r="P207" s="6" t="s">
        <v>286</v>
      </c>
      <c r="V207" s="1"/>
      <c r="Z207"/>
      <c r="AA207"/>
    </row>
    <row r="208" spans="2:27" x14ac:dyDescent="0.3">
      <c r="B208" s="3" t="s">
        <v>680</v>
      </c>
      <c r="C208" s="3" t="s">
        <v>681</v>
      </c>
      <c r="D208" s="3" t="s">
        <v>526</v>
      </c>
      <c r="J208" s="1" t="s">
        <v>66</v>
      </c>
      <c r="K208" s="5" t="s">
        <v>145</v>
      </c>
      <c r="L208" s="6" t="s">
        <v>241</v>
      </c>
      <c r="N208" s="1" t="s">
        <v>66</v>
      </c>
      <c r="O208" s="6" t="s">
        <v>180</v>
      </c>
      <c r="P208" s="6" t="s">
        <v>286</v>
      </c>
      <c r="V208" s="1"/>
      <c r="Z208"/>
      <c r="AA208"/>
    </row>
    <row r="209" spans="2:27" x14ac:dyDescent="0.3">
      <c r="B209" s="3" t="s">
        <v>682</v>
      </c>
      <c r="C209" s="3" t="s">
        <v>683</v>
      </c>
      <c r="D209" s="3" t="s">
        <v>529</v>
      </c>
      <c r="J209" s="1" t="s">
        <v>66</v>
      </c>
      <c r="K209" s="5" t="s">
        <v>145</v>
      </c>
      <c r="L209" s="6" t="s">
        <v>244</v>
      </c>
      <c r="N209" s="1" t="s">
        <v>66</v>
      </c>
      <c r="O209" s="6" t="s">
        <v>180</v>
      </c>
      <c r="P209" s="6" t="s">
        <v>291</v>
      </c>
      <c r="V209" s="1"/>
      <c r="Z209"/>
      <c r="AA209"/>
    </row>
    <row r="210" spans="2:27" x14ac:dyDescent="0.3">
      <c r="B210" s="3" t="s">
        <v>684</v>
      </c>
      <c r="C210" s="3" t="s">
        <v>685</v>
      </c>
      <c r="D210" s="3" t="s">
        <v>532</v>
      </c>
      <c r="J210" s="1" t="s">
        <v>66</v>
      </c>
      <c r="K210" s="5" t="s">
        <v>138</v>
      </c>
      <c r="L210" s="6" t="s">
        <v>223</v>
      </c>
      <c r="N210" s="1" t="s">
        <v>66</v>
      </c>
      <c r="O210" s="6" t="s">
        <v>180</v>
      </c>
      <c r="P210" s="6" t="s">
        <v>294</v>
      </c>
      <c r="V210" s="1"/>
      <c r="Z210"/>
      <c r="AA210"/>
    </row>
    <row r="211" spans="2:27" x14ac:dyDescent="0.3">
      <c r="B211" s="3" t="s">
        <v>686</v>
      </c>
      <c r="C211" s="3" t="s">
        <v>687</v>
      </c>
      <c r="D211" s="3" t="s">
        <v>535</v>
      </c>
      <c r="J211" s="1" t="s">
        <v>66</v>
      </c>
      <c r="K211" s="5" t="s">
        <v>138</v>
      </c>
      <c r="L211" s="6" t="s">
        <v>226</v>
      </c>
      <c r="N211" s="1" t="s">
        <v>66</v>
      </c>
      <c r="O211" s="6" t="s">
        <v>180</v>
      </c>
      <c r="P211" s="6" t="s">
        <v>297</v>
      </c>
      <c r="V211" s="1"/>
      <c r="Z211"/>
      <c r="AA211"/>
    </row>
    <row r="212" spans="2:27" x14ac:dyDescent="0.3">
      <c r="B212" s="3" t="s">
        <v>688</v>
      </c>
      <c r="C212" s="3" t="s">
        <v>689</v>
      </c>
      <c r="D212" s="3" t="s">
        <v>538</v>
      </c>
      <c r="J212" s="1" t="s">
        <v>66</v>
      </c>
      <c r="K212" s="5" t="s">
        <v>138</v>
      </c>
      <c r="L212" s="6" t="s">
        <v>229</v>
      </c>
      <c r="N212" s="1" t="s">
        <v>66</v>
      </c>
      <c r="O212" s="6" t="s">
        <v>180</v>
      </c>
      <c r="P212" s="6" t="s">
        <v>300</v>
      </c>
      <c r="V212" s="1"/>
      <c r="Z212"/>
      <c r="AA212"/>
    </row>
    <row r="213" spans="2:27" x14ac:dyDescent="0.3">
      <c r="B213" s="3" t="s">
        <v>690</v>
      </c>
      <c r="C213" s="3" t="s">
        <v>691</v>
      </c>
      <c r="D213" s="3" t="s">
        <v>541</v>
      </c>
      <c r="J213" s="1" t="s">
        <v>66</v>
      </c>
      <c r="K213" s="5" t="s">
        <v>138</v>
      </c>
      <c r="L213" s="6" t="s">
        <v>232</v>
      </c>
      <c r="N213" s="1" t="s">
        <v>66</v>
      </c>
      <c r="O213" s="6" t="s">
        <v>180</v>
      </c>
      <c r="P213" s="6" t="s">
        <v>303</v>
      </c>
      <c r="V213" s="1"/>
      <c r="Z213"/>
      <c r="AA213"/>
    </row>
    <row r="214" spans="2:27" x14ac:dyDescent="0.3">
      <c r="B214" s="3" t="s">
        <v>692</v>
      </c>
      <c r="C214" s="3" t="s">
        <v>693</v>
      </c>
      <c r="D214" s="3" t="s">
        <v>544</v>
      </c>
      <c r="J214" s="1" t="s">
        <v>66</v>
      </c>
      <c r="K214" s="5" t="s">
        <v>138</v>
      </c>
      <c r="L214" s="6" t="s">
        <v>235</v>
      </c>
      <c r="N214" s="1" t="s">
        <v>66</v>
      </c>
      <c r="O214" s="6" t="s">
        <v>180</v>
      </c>
      <c r="P214" s="6" t="s">
        <v>306</v>
      </c>
      <c r="V214" s="1"/>
      <c r="Z214"/>
      <c r="AA214"/>
    </row>
    <row r="215" spans="2:27" x14ac:dyDescent="0.3">
      <c r="B215" s="3" t="s">
        <v>694</v>
      </c>
      <c r="C215" s="3" t="s">
        <v>695</v>
      </c>
      <c r="D215" s="3" t="s">
        <v>547</v>
      </c>
      <c r="J215" s="1" t="s">
        <v>66</v>
      </c>
      <c r="K215" s="5" t="s">
        <v>138</v>
      </c>
      <c r="L215" s="6" t="s">
        <v>238</v>
      </c>
      <c r="N215" s="1" t="s">
        <v>66</v>
      </c>
      <c r="O215" s="6" t="s">
        <v>180</v>
      </c>
      <c r="P215" s="6" t="s">
        <v>309</v>
      </c>
      <c r="V215" s="1"/>
      <c r="Z215"/>
      <c r="AA215"/>
    </row>
    <row r="216" spans="2:27" x14ac:dyDescent="0.3">
      <c r="B216" s="3" t="s">
        <v>696</v>
      </c>
      <c r="C216" s="3" t="s">
        <v>697</v>
      </c>
      <c r="D216" s="3" t="s">
        <v>550</v>
      </c>
      <c r="J216" s="1" t="s">
        <v>66</v>
      </c>
      <c r="K216" s="5" t="s">
        <v>138</v>
      </c>
      <c r="L216" s="6" t="s">
        <v>241</v>
      </c>
      <c r="N216" s="1" t="s">
        <v>66</v>
      </c>
      <c r="O216" s="6" t="s">
        <v>180</v>
      </c>
      <c r="P216" s="6" t="s">
        <v>312</v>
      </c>
      <c r="V216" s="1"/>
      <c r="Z216"/>
      <c r="AA216"/>
    </row>
    <row r="217" spans="2:27" x14ac:dyDescent="0.3">
      <c r="B217" s="3" t="s">
        <v>698</v>
      </c>
      <c r="C217" s="3" t="s">
        <v>699</v>
      </c>
      <c r="D217" s="3" t="s">
        <v>553</v>
      </c>
      <c r="J217" s="1" t="s">
        <v>66</v>
      </c>
      <c r="K217" s="5" t="s">
        <v>138</v>
      </c>
      <c r="L217" s="6" t="s">
        <v>244</v>
      </c>
      <c r="N217" s="1" t="s">
        <v>66</v>
      </c>
      <c r="O217" s="6" t="s">
        <v>180</v>
      </c>
      <c r="P217" s="6" t="s">
        <v>315</v>
      </c>
      <c r="V217" s="1"/>
      <c r="Z217"/>
      <c r="AA217"/>
    </row>
    <row r="218" spans="2:27" x14ac:dyDescent="0.3">
      <c r="B218" s="3" t="s">
        <v>700</v>
      </c>
      <c r="C218" s="3" t="s">
        <v>701</v>
      </c>
      <c r="D218" s="3" t="s">
        <v>556</v>
      </c>
      <c r="J218" s="1" t="s">
        <v>85</v>
      </c>
      <c r="K218" s="3" t="s">
        <v>130</v>
      </c>
      <c r="L218" s="4" t="s">
        <v>181</v>
      </c>
      <c r="N218" s="1" t="s">
        <v>66</v>
      </c>
      <c r="O218" s="6" t="s">
        <v>186</v>
      </c>
      <c r="P218" s="6" t="s">
        <v>318</v>
      </c>
      <c r="V218" s="1"/>
      <c r="Z218"/>
      <c r="AA218"/>
    </row>
    <row r="219" spans="2:27" x14ac:dyDescent="0.3">
      <c r="B219" s="3" t="s">
        <v>702</v>
      </c>
      <c r="C219" s="3" t="s">
        <v>703</v>
      </c>
      <c r="D219" s="3" t="s">
        <v>559</v>
      </c>
      <c r="J219" s="1" t="s">
        <v>85</v>
      </c>
      <c r="K219" s="3" t="s">
        <v>130</v>
      </c>
      <c r="L219" s="4" t="s">
        <v>184</v>
      </c>
      <c r="N219" s="1" t="s">
        <v>66</v>
      </c>
      <c r="O219" s="6" t="s">
        <v>186</v>
      </c>
      <c r="P219" s="6" t="s">
        <v>321</v>
      </c>
      <c r="V219" s="1"/>
      <c r="Z219"/>
      <c r="AA219"/>
    </row>
    <row r="220" spans="2:27" x14ac:dyDescent="0.3">
      <c r="B220" s="3" t="s">
        <v>704</v>
      </c>
      <c r="C220" s="3" t="s">
        <v>705</v>
      </c>
      <c r="D220" s="3" t="s">
        <v>562</v>
      </c>
      <c r="J220" s="1" t="s">
        <v>85</v>
      </c>
      <c r="K220" s="3" t="s">
        <v>130</v>
      </c>
      <c r="L220" s="4" t="s">
        <v>187</v>
      </c>
      <c r="N220" s="1" t="s">
        <v>66</v>
      </c>
      <c r="O220" s="6" t="s">
        <v>186</v>
      </c>
      <c r="P220" s="6" t="s">
        <v>323</v>
      </c>
      <c r="V220" s="1"/>
      <c r="Z220"/>
      <c r="AA220"/>
    </row>
    <row r="221" spans="2:27" x14ac:dyDescent="0.3">
      <c r="B221" s="3" t="s">
        <v>706</v>
      </c>
      <c r="C221" s="3" t="s">
        <v>707</v>
      </c>
      <c r="D221" s="3" t="s">
        <v>565</v>
      </c>
      <c r="J221" s="1" t="s">
        <v>85</v>
      </c>
      <c r="K221" s="3" t="s">
        <v>130</v>
      </c>
      <c r="L221" s="4" t="s">
        <v>190</v>
      </c>
      <c r="N221" s="1" t="s">
        <v>66</v>
      </c>
      <c r="O221" s="6" t="s">
        <v>186</v>
      </c>
      <c r="P221" s="6" t="s">
        <v>326</v>
      </c>
      <c r="V221" s="1"/>
      <c r="Z221"/>
      <c r="AA221"/>
    </row>
    <row r="222" spans="2:27" x14ac:dyDescent="0.3">
      <c r="B222" s="3" t="s">
        <v>708</v>
      </c>
      <c r="C222" s="3" t="s">
        <v>709</v>
      </c>
      <c r="D222" s="3" t="s">
        <v>568</v>
      </c>
      <c r="J222" s="1" t="s">
        <v>85</v>
      </c>
      <c r="K222" s="3" t="s">
        <v>130</v>
      </c>
      <c r="L222" s="4" t="s">
        <v>193</v>
      </c>
      <c r="N222" s="1" t="s">
        <v>66</v>
      </c>
      <c r="O222" s="6" t="s">
        <v>186</v>
      </c>
      <c r="P222" s="6" t="s">
        <v>329</v>
      </c>
      <c r="V222" s="1"/>
      <c r="Z222"/>
      <c r="AA222"/>
    </row>
    <row r="223" spans="2:27" x14ac:dyDescent="0.3">
      <c r="B223" s="3" t="s">
        <v>710</v>
      </c>
      <c r="C223" s="3" t="s">
        <v>711</v>
      </c>
      <c r="D223" s="3" t="s">
        <v>571</v>
      </c>
      <c r="J223" s="1" t="s">
        <v>85</v>
      </c>
      <c r="K223" s="3" t="s">
        <v>130</v>
      </c>
      <c r="L223" s="4" t="s">
        <v>196</v>
      </c>
      <c r="N223" s="1" t="s">
        <v>66</v>
      </c>
      <c r="O223" s="6" t="s">
        <v>186</v>
      </c>
      <c r="P223" s="6" t="s">
        <v>332</v>
      </c>
      <c r="V223" s="1"/>
      <c r="Z223"/>
      <c r="AA223"/>
    </row>
    <row r="224" spans="2:27" x14ac:dyDescent="0.3">
      <c r="B224" s="3" t="s">
        <v>712</v>
      </c>
      <c r="C224" s="3" t="s">
        <v>713</v>
      </c>
      <c r="D224" s="3" t="s">
        <v>574</v>
      </c>
      <c r="J224" s="1" t="s">
        <v>85</v>
      </c>
      <c r="K224" s="3" t="s">
        <v>130</v>
      </c>
      <c r="L224" s="4" t="s">
        <v>200</v>
      </c>
      <c r="N224" s="1" t="s">
        <v>66</v>
      </c>
      <c r="O224" s="6" t="s">
        <v>186</v>
      </c>
      <c r="P224" s="6" t="s">
        <v>335</v>
      </c>
      <c r="V224" s="1"/>
      <c r="Z224"/>
      <c r="AA224"/>
    </row>
    <row r="225" spans="2:27" x14ac:dyDescent="0.3">
      <c r="B225" s="3" t="s">
        <v>714</v>
      </c>
      <c r="C225" s="3" t="s">
        <v>715</v>
      </c>
      <c r="D225" s="3" t="s">
        <v>577</v>
      </c>
      <c r="J225" s="1" t="s">
        <v>85</v>
      </c>
      <c r="K225" s="3" t="s">
        <v>130</v>
      </c>
      <c r="L225" s="4" t="s">
        <v>203</v>
      </c>
      <c r="N225" s="1" t="s">
        <v>66</v>
      </c>
      <c r="O225" s="6" t="s">
        <v>186</v>
      </c>
      <c r="P225" s="6" t="s">
        <v>338</v>
      </c>
      <c r="V225" s="1"/>
      <c r="Z225"/>
      <c r="AA225"/>
    </row>
    <row r="226" spans="2:27" x14ac:dyDescent="0.3">
      <c r="B226" s="3" t="s">
        <v>716</v>
      </c>
      <c r="C226" s="3" t="s">
        <v>717</v>
      </c>
      <c r="D226" s="3" t="s">
        <v>580</v>
      </c>
      <c r="J226" s="1" t="s">
        <v>85</v>
      </c>
      <c r="K226" s="3" t="s">
        <v>130</v>
      </c>
      <c r="L226" s="4" t="s">
        <v>207</v>
      </c>
      <c r="N226" s="1" t="s">
        <v>66</v>
      </c>
      <c r="O226" s="6" t="s">
        <v>186</v>
      </c>
      <c r="P226" s="6" t="s">
        <v>341</v>
      </c>
      <c r="V226" s="1"/>
      <c r="Z226"/>
      <c r="AA226"/>
    </row>
    <row r="227" spans="2:27" x14ac:dyDescent="0.3">
      <c r="B227" s="3" t="s">
        <v>718</v>
      </c>
      <c r="C227" s="3" t="s">
        <v>719</v>
      </c>
      <c r="D227" s="3" t="s">
        <v>583</v>
      </c>
      <c r="J227" s="1" t="s">
        <v>85</v>
      </c>
      <c r="K227" s="3" t="s">
        <v>130</v>
      </c>
      <c r="L227" s="4" t="s">
        <v>211</v>
      </c>
      <c r="N227" s="1" t="s">
        <v>66</v>
      </c>
      <c r="O227" s="6" t="s">
        <v>186</v>
      </c>
      <c r="P227" s="6" t="s">
        <v>344</v>
      </c>
      <c r="V227" s="1"/>
      <c r="Z227"/>
      <c r="AA227"/>
    </row>
    <row r="228" spans="2:27" x14ac:dyDescent="0.3">
      <c r="B228" s="3" t="s">
        <v>720</v>
      </c>
      <c r="C228" s="3" t="s">
        <v>721</v>
      </c>
      <c r="D228" s="3" t="s">
        <v>586</v>
      </c>
      <c r="J228" s="1" t="s">
        <v>85</v>
      </c>
      <c r="K228" s="3" t="s">
        <v>130</v>
      </c>
      <c r="L228" s="4" t="s">
        <v>214</v>
      </c>
      <c r="N228" s="1" t="s">
        <v>66</v>
      </c>
      <c r="O228" s="6" t="s">
        <v>186</v>
      </c>
      <c r="P228" s="6" t="s">
        <v>347</v>
      </c>
      <c r="V228" s="1"/>
      <c r="Z228"/>
      <c r="AA228"/>
    </row>
    <row r="229" spans="2:27" x14ac:dyDescent="0.3">
      <c r="B229" s="3" t="s">
        <v>722</v>
      </c>
      <c r="C229" s="3" t="s">
        <v>723</v>
      </c>
      <c r="D229" s="3" t="s">
        <v>589</v>
      </c>
      <c r="J229" s="1" t="s">
        <v>85</v>
      </c>
      <c r="K229" s="3" t="s">
        <v>130</v>
      </c>
      <c r="L229" s="4" t="s">
        <v>217</v>
      </c>
      <c r="N229" s="1" t="s">
        <v>66</v>
      </c>
      <c r="O229" s="6" t="s">
        <v>183</v>
      </c>
      <c r="P229" s="6" t="s">
        <v>350</v>
      </c>
      <c r="V229" s="1"/>
      <c r="Z229"/>
      <c r="AA229"/>
    </row>
    <row r="230" spans="2:27" x14ac:dyDescent="0.3">
      <c r="B230" s="3" t="s">
        <v>724</v>
      </c>
      <c r="C230" s="3" t="s">
        <v>725</v>
      </c>
      <c r="D230" s="3" t="s">
        <v>592</v>
      </c>
      <c r="J230" s="1" t="s">
        <v>85</v>
      </c>
      <c r="K230" s="3" t="s">
        <v>130</v>
      </c>
      <c r="L230" s="4" t="s">
        <v>141</v>
      </c>
      <c r="N230" s="1" t="s">
        <v>66</v>
      </c>
      <c r="O230" s="6" t="s">
        <v>183</v>
      </c>
      <c r="P230" s="6" t="s">
        <v>353</v>
      </c>
      <c r="V230" s="1"/>
      <c r="Z230"/>
      <c r="AA230"/>
    </row>
    <row r="231" spans="2:27" x14ac:dyDescent="0.3">
      <c r="B231" s="3" t="s">
        <v>726</v>
      </c>
      <c r="C231" s="3" t="s">
        <v>727</v>
      </c>
      <c r="D231" s="3" t="s">
        <v>595</v>
      </c>
      <c r="J231" s="1" t="s">
        <v>85</v>
      </c>
      <c r="K231" s="3" t="s">
        <v>130</v>
      </c>
      <c r="L231" s="4" t="s">
        <v>221</v>
      </c>
      <c r="N231" s="1" t="s">
        <v>66</v>
      </c>
      <c r="O231" s="6" t="s">
        <v>183</v>
      </c>
      <c r="P231" s="6" t="s">
        <v>356</v>
      </c>
      <c r="V231" s="1"/>
      <c r="Z231"/>
      <c r="AA231"/>
    </row>
    <row r="232" spans="2:27" x14ac:dyDescent="0.3">
      <c r="B232" s="3" t="s">
        <v>728</v>
      </c>
      <c r="C232" s="3" t="s">
        <v>729</v>
      </c>
      <c r="D232" s="3" t="s">
        <v>598</v>
      </c>
      <c r="J232" s="1" t="s">
        <v>85</v>
      </c>
      <c r="K232" s="3" t="s">
        <v>130</v>
      </c>
      <c r="L232" s="4" t="s">
        <v>224</v>
      </c>
      <c r="N232" s="1" t="s">
        <v>66</v>
      </c>
      <c r="O232" s="6" t="s">
        <v>183</v>
      </c>
      <c r="P232" s="6" t="s">
        <v>359</v>
      </c>
      <c r="V232" s="1"/>
      <c r="Z232"/>
      <c r="AA232"/>
    </row>
    <row r="233" spans="2:27" x14ac:dyDescent="0.3">
      <c r="B233" s="3" t="s">
        <v>730</v>
      </c>
      <c r="C233" s="3" t="s">
        <v>731</v>
      </c>
      <c r="D233" s="3" t="s">
        <v>601</v>
      </c>
      <c r="J233" s="1" t="s">
        <v>85</v>
      </c>
      <c r="K233" s="3" t="s">
        <v>130</v>
      </c>
      <c r="L233" s="4" t="s">
        <v>227</v>
      </c>
      <c r="N233" s="1" t="s">
        <v>66</v>
      </c>
      <c r="O233" s="6" t="s">
        <v>183</v>
      </c>
      <c r="P233" s="6" t="s">
        <v>362</v>
      </c>
      <c r="V233" s="1"/>
      <c r="Z233"/>
      <c r="AA233"/>
    </row>
    <row r="234" spans="2:27" x14ac:dyDescent="0.3">
      <c r="B234" s="3" t="s">
        <v>732</v>
      </c>
      <c r="C234" s="3" t="s">
        <v>733</v>
      </c>
      <c r="D234" s="3" t="s">
        <v>604</v>
      </c>
      <c r="J234" s="1" t="s">
        <v>85</v>
      </c>
      <c r="K234" s="3" t="s">
        <v>130</v>
      </c>
      <c r="L234" s="4" t="s">
        <v>230</v>
      </c>
      <c r="N234" s="1" t="s">
        <v>66</v>
      </c>
      <c r="O234" s="6" t="s">
        <v>183</v>
      </c>
      <c r="P234" s="6" t="s">
        <v>365</v>
      </c>
      <c r="V234" s="1"/>
      <c r="Z234"/>
      <c r="AA234"/>
    </row>
    <row r="235" spans="2:27" x14ac:dyDescent="0.3">
      <c r="B235" s="3" t="s">
        <v>734</v>
      </c>
      <c r="C235" s="3" t="s">
        <v>735</v>
      </c>
      <c r="D235" s="3" t="s">
        <v>607</v>
      </c>
      <c r="J235" s="1" t="s">
        <v>85</v>
      </c>
      <c r="K235" s="3" t="s">
        <v>130</v>
      </c>
      <c r="L235" s="4" t="s">
        <v>233</v>
      </c>
      <c r="N235" s="1" t="s">
        <v>66</v>
      </c>
      <c r="O235" s="6" t="s">
        <v>183</v>
      </c>
      <c r="P235" s="6" t="s">
        <v>368</v>
      </c>
      <c r="V235" s="1"/>
      <c r="Z235"/>
      <c r="AA235"/>
    </row>
    <row r="236" spans="2:27" x14ac:dyDescent="0.3">
      <c r="B236" s="3" t="s">
        <v>736</v>
      </c>
      <c r="C236" s="3" t="s">
        <v>737</v>
      </c>
      <c r="D236" s="3" t="s">
        <v>610</v>
      </c>
      <c r="J236" s="1" t="s">
        <v>85</v>
      </c>
      <c r="K236" s="3" t="s">
        <v>130</v>
      </c>
      <c r="L236" s="4" t="s">
        <v>236</v>
      </c>
      <c r="N236" s="1" t="s">
        <v>66</v>
      </c>
      <c r="O236" s="6" t="s">
        <v>183</v>
      </c>
      <c r="P236" s="6" t="s">
        <v>371</v>
      </c>
      <c r="V236" s="1"/>
      <c r="Z236"/>
      <c r="AA236"/>
    </row>
    <row r="237" spans="2:27" x14ac:dyDescent="0.3">
      <c r="B237" s="3" t="s">
        <v>738</v>
      </c>
      <c r="C237" s="3" t="s">
        <v>739</v>
      </c>
      <c r="D237" s="3" t="s">
        <v>613</v>
      </c>
      <c r="J237" s="1" t="s">
        <v>85</v>
      </c>
      <c r="K237" s="3" t="s">
        <v>130</v>
      </c>
      <c r="L237" s="4" t="s">
        <v>239</v>
      </c>
      <c r="N237" s="1" t="s">
        <v>66</v>
      </c>
      <c r="O237" s="6" t="s">
        <v>183</v>
      </c>
      <c r="P237" s="6" t="s">
        <v>374</v>
      </c>
      <c r="V237" s="1"/>
      <c r="Z237"/>
      <c r="AA237"/>
    </row>
    <row r="238" spans="2:27" x14ac:dyDescent="0.3">
      <c r="B238" s="3" t="s">
        <v>740</v>
      </c>
      <c r="C238" s="3" t="s">
        <v>741</v>
      </c>
      <c r="D238" s="3" t="s">
        <v>616</v>
      </c>
      <c r="J238" s="1" t="s">
        <v>85</v>
      </c>
      <c r="K238" s="3" t="s">
        <v>130</v>
      </c>
      <c r="L238" s="4" t="s">
        <v>242</v>
      </c>
      <c r="N238" s="1" t="s">
        <v>66</v>
      </c>
      <c r="O238" s="6" t="s">
        <v>183</v>
      </c>
      <c r="P238" s="6" t="s">
        <v>377</v>
      </c>
      <c r="V238" s="1"/>
      <c r="Z238"/>
      <c r="AA238"/>
    </row>
    <row r="239" spans="2:27" x14ac:dyDescent="0.3">
      <c r="B239" s="3" t="s">
        <v>742</v>
      </c>
      <c r="C239" s="3" t="s">
        <v>743</v>
      </c>
      <c r="D239" s="3" t="s">
        <v>619</v>
      </c>
      <c r="J239" s="1" t="s">
        <v>85</v>
      </c>
      <c r="K239" s="3" t="s">
        <v>130</v>
      </c>
      <c r="L239" s="4" t="s">
        <v>245</v>
      </c>
      <c r="N239" s="1" t="s">
        <v>66</v>
      </c>
      <c r="O239" s="6" t="s">
        <v>183</v>
      </c>
      <c r="P239" s="6" t="s">
        <v>380</v>
      </c>
      <c r="V239" s="1"/>
      <c r="Z239"/>
      <c r="AA239"/>
    </row>
    <row r="240" spans="2:27" x14ac:dyDescent="0.3">
      <c r="B240" s="3" t="s">
        <v>744</v>
      </c>
      <c r="C240" s="3" t="s">
        <v>745</v>
      </c>
      <c r="D240" s="3" t="s">
        <v>622</v>
      </c>
      <c r="J240" s="1" t="s">
        <v>85</v>
      </c>
      <c r="K240" s="3" t="s">
        <v>114</v>
      </c>
      <c r="L240" s="4" t="s">
        <v>248</v>
      </c>
      <c r="N240" s="1" t="s">
        <v>66</v>
      </c>
      <c r="O240" s="6" t="s">
        <v>183</v>
      </c>
      <c r="P240" s="6" t="s">
        <v>383</v>
      </c>
      <c r="V240" s="1"/>
      <c r="Z240"/>
      <c r="AA240"/>
    </row>
    <row r="241" spans="2:27" x14ac:dyDescent="0.3">
      <c r="B241" s="3" t="s">
        <v>746</v>
      </c>
      <c r="C241" s="3" t="s">
        <v>747</v>
      </c>
      <c r="D241" s="3" t="s">
        <v>625</v>
      </c>
      <c r="J241" s="1" t="s">
        <v>85</v>
      </c>
      <c r="K241" s="3" t="s">
        <v>114</v>
      </c>
      <c r="L241" s="4" t="s">
        <v>214</v>
      </c>
      <c r="N241" s="1" t="s">
        <v>66</v>
      </c>
      <c r="O241" s="6" t="s">
        <v>189</v>
      </c>
      <c r="P241" s="6" t="s">
        <v>386</v>
      </c>
      <c r="V241" s="1"/>
      <c r="Z241"/>
      <c r="AA241"/>
    </row>
    <row r="242" spans="2:27" x14ac:dyDescent="0.3">
      <c r="B242" s="3" t="s">
        <v>748</v>
      </c>
      <c r="C242" s="3" t="s">
        <v>749</v>
      </c>
      <c r="D242" s="3" t="s">
        <v>628</v>
      </c>
      <c r="J242" s="1" t="s">
        <v>85</v>
      </c>
      <c r="K242" s="3" t="s">
        <v>114</v>
      </c>
      <c r="L242" s="4" t="s">
        <v>251</v>
      </c>
      <c r="N242" s="1" t="s">
        <v>66</v>
      </c>
      <c r="O242" s="6" t="s">
        <v>189</v>
      </c>
      <c r="P242" s="6" t="s">
        <v>389</v>
      </c>
      <c r="V242" s="1"/>
      <c r="Z242"/>
      <c r="AA242"/>
    </row>
    <row r="243" spans="2:27" x14ac:dyDescent="0.3">
      <c r="B243" s="3" t="s">
        <v>750</v>
      </c>
      <c r="C243" s="3" t="s">
        <v>751</v>
      </c>
      <c r="D243" s="3" t="s">
        <v>631</v>
      </c>
      <c r="J243" s="1" t="s">
        <v>85</v>
      </c>
      <c r="K243" s="3" t="s">
        <v>114</v>
      </c>
      <c r="L243" s="4" t="s">
        <v>141</v>
      </c>
      <c r="N243" s="1" t="s">
        <v>66</v>
      </c>
      <c r="O243" s="6" t="s">
        <v>189</v>
      </c>
      <c r="P243" s="6" t="s">
        <v>392</v>
      </c>
      <c r="V243" s="1"/>
      <c r="Z243"/>
      <c r="AA243"/>
    </row>
    <row r="244" spans="2:27" x14ac:dyDescent="0.3">
      <c r="B244" s="3" t="s">
        <v>752</v>
      </c>
      <c r="C244" s="3" t="s">
        <v>753</v>
      </c>
      <c r="D244" s="3" t="s">
        <v>634</v>
      </c>
      <c r="J244" s="1" t="s">
        <v>85</v>
      </c>
      <c r="K244" s="3" t="s">
        <v>114</v>
      </c>
      <c r="L244" s="4" t="s">
        <v>224</v>
      </c>
      <c r="N244" s="1" t="s">
        <v>66</v>
      </c>
      <c r="O244" s="6" t="s">
        <v>189</v>
      </c>
      <c r="P244" s="6" t="s">
        <v>395</v>
      </c>
      <c r="V244" s="1"/>
      <c r="Z244"/>
      <c r="AA244"/>
    </row>
    <row r="245" spans="2:27" x14ac:dyDescent="0.3">
      <c r="B245" s="3" t="s">
        <v>754</v>
      </c>
      <c r="C245" s="3" t="s">
        <v>755</v>
      </c>
      <c r="D245" s="3" t="s">
        <v>637</v>
      </c>
      <c r="J245" s="1" t="s">
        <v>85</v>
      </c>
      <c r="K245" s="3" t="s">
        <v>114</v>
      </c>
      <c r="L245" s="4" t="s">
        <v>227</v>
      </c>
      <c r="N245" s="1" t="s">
        <v>66</v>
      </c>
      <c r="O245" s="6" t="s">
        <v>189</v>
      </c>
      <c r="P245" s="6" t="s">
        <v>398</v>
      </c>
      <c r="V245" s="1"/>
      <c r="Z245"/>
      <c r="AA245"/>
    </row>
    <row r="246" spans="2:27" x14ac:dyDescent="0.3">
      <c r="B246" s="3" t="s">
        <v>756</v>
      </c>
      <c r="C246" s="3" t="s">
        <v>757</v>
      </c>
      <c r="D246" s="3" t="s">
        <v>640</v>
      </c>
      <c r="J246" s="1" t="s">
        <v>85</v>
      </c>
      <c r="K246" s="3" t="s">
        <v>114</v>
      </c>
      <c r="L246" s="4" t="s">
        <v>230</v>
      </c>
      <c r="N246" s="1" t="s">
        <v>66</v>
      </c>
      <c r="O246" s="6" t="s">
        <v>189</v>
      </c>
      <c r="P246" s="6" t="s">
        <v>401</v>
      </c>
      <c r="V246" s="1"/>
      <c r="Z246"/>
      <c r="AA246"/>
    </row>
    <row r="247" spans="2:27" x14ac:dyDescent="0.3">
      <c r="B247" s="3" t="s">
        <v>758</v>
      </c>
      <c r="C247" s="3" t="s">
        <v>759</v>
      </c>
      <c r="D247" s="3" t="s">
        <v>643</v>
      </c>
      <c r="J247" s="1" t="s">
        <v>85</v>
      </c>
      <c r="K247" s="3" t="s">
        <v>114</v>
      </c>
      <c r="L247" s="4" t="s">
        <v>233</v>
      </c>
      <c r="N247" s="1" t="s">
        <v>66</v>
      </c>
      <c r="O247" s="6" t="s">
        <v>189</v>
      </c>
      <c r="P247" s="6" t="s">
        <v>404</v>
      </c>
      <c r="V247" s="1"/>
      <c r="Z247"/>
      <c r="AA247"/>
    </row>
    <row r="248" spans="2:27" x14ac:dyDescent="0.3">
      <c r="B248" s="3" t="s">
        <v>760</v>
      </c>
      <c r="C248" s="3" t="s">
        <v>761</v>
      </c>
      <c r="D248" s="3" t="s">
        <v>646</v>
      </c>
      <c r="J248" s="1" t="s">
        <v>85</v>
      </c>
      <c r="K248" s="3" t="s">
        <v>114</v>
      </c>
      <c r="L248" s="4" t="s">
        <v>236</v>
      </c>
      <c r="N248" s="1" t="s">
        <v>66</v>
      </c>
      <c r="O248" s="6" t="s">
        <v>189</v>
      </c>
      <c r="P248" s="6" t="s">
        <v>407</v>
      </c>
      <c r="V248" s="1"/>
      <c r="Z248"/>
      <c r="AA248"/>
    </row>
    <row r="249" spans="2:27" x14ac:dyDescent="0.3">
      <c r="B249" s="3" t="s">
        <v>762</v>
      </c>
      <c r="C249" s="3" t="s">
        <v>763</v>
      </c>
      <c r="D249" s="3" t="s">
        <v>649</v>
      </c>
      <c r="J249" s="1" t="s">
        <v>85</v>
      </c>
      <c r="K249" s="3" t="s">
        <v>114</v>
      </c>
      <c r="L249" s="4" t="s">
        <v>239</v>
      </c>
      <c r="N249" s="1" t="s">
        <v>66</v>
      </c>
      <c r="O249" s="6" t="s">
        <v>189</v>
      </c>
      <c r="P249" s="6" t="s">
        <v>410</v>
      </c>
      <c r="V249" s="1"/>
      <c r="Z249"/>
      <c r="AA249"/>
    </row>
    <row r="250" spans="2:27" x14ac:dyDescent="0.3">
      <c r="B250" s="3" t="s">
        <v>764</v>
      </c>
      <c r="C250" s="3" t="s">
        <v>765</v>
      </c>
      <c r="D250" s="3" t="s">
        <v>652</v>
      </c>
      <c r="J250" s="1" t="s">
        <v>85</v>
      </c>
      <c r="K250" s="3" t="s">
        <v>114</v>
      </c>
      <c r="L250" s="4" t="s">
        <v>242</v>
      </c>
      <c r="N250" s="1" t="s">
        <v>66</v>
      </c>
      <c r="O250" s="6" t="s">
        <v>189</v>
      </c>
      <c r="P250" s="6" t="s">
        <v>413</v>
      </c>
      <c r="V250" s="1"/>
      <c r="Z250"/>
      <c r="AA250"/>
    </row>
    <row r="251" spans="2:27" x14ac:dyDescent="0.3">
      <c r="B251" s="3" t="s">
        <v>766</v>
      </c>
      <c r="C251" s="3" t="s">
        <v>767</v>
      </c>
      <c r="D251" s="3" t="s">
        <v>655</v>
      </c>
      <c r="J251" s="1" t="s">
        <v>85</v>
      </c>
      <c r="K251" s="3" t="s">
        <v>114</v>
      </c>
      <c r="L251" s="4" t="s">
        <v>245</v>
      </c>
      <c r="N251" s="1" t="s">
        <v>66</v>
      </c>
      <c r="O251" s="6" t="s">
        <v>189</v>
      </c>
      <c r="P251" s="6" t="s">
        <v>416</v>
      </c>
      <c r="V251" s="1"/>
      <c r="Z251"/>
      <c r="AA251"/>
    </row>
    <row r="252" spans="2:27" x14ac:dyDescent="0.3">
      <c r="B252" s="3" t="s">
        <v>587</v>
      </c>
      <c r="C252" s="3" t="s">
        <v>768</v>
      </c>
      <c r="D252" s="3" t="s">
        <v>421</v>
      </c>
      <c r="J252" s="1" t="s">
        <v>85</v>
      </c>
      <c r="K252" s="3" t="s">
        <v>118</v>
      </c>
      <c r="L252" s="4" t="s">
        <v>254</v>
      </c>
      <c r="N252" s="1" t="s">
        <v>66</v>
      </c>
      <c r="O252" s="6" t="s">
        <v>192</v>
      </c>
      <c r="P252" s="6" t="s">
        <v>419</v>
      </c>
      <c r="V252" s="1"/>
      <c r="Z252"/>
      <c r="AA252"/>
    </row>
    <row r="253" spans="2:27" x14ac:dyDescent="0.3">
      <c r="B253" s="3" t="s">
        <v>590</v>
      </c>
      <c r="C253" s="3" t="s">
        <v>591</v>
      </c>
      <c r="D253" s="3" t="s">
        <v>424</v>
      </c>
      <c r="J253" s="1" t="s">
        <v>85</v>
      </c>
      <c r="K253" s="3" t="s">
        <v>118</v>
      </c>
      <c r="L253" s="4" t="s">
        <v>214</v>
      </c>
      <c r="N253" s="1" t="s">
        <v>66</v>
      </c>
      <c r="O253" s="6" t="s">
        <v>192</v>
      </c>
      <c r="P253" s="6" t="s">
        <v>422</v>
      </c>
      <c r="V253" s="1"/>
      <c r="Z253"/>
      <c r="AA253"/>
    </row>
    <row r="254" spans="2:27" x14ac:dyDescent="0.3">
      <c r="B254" s="3" t="s">
        <v>593</v>
      </c>
      <c r="C254" s="3" t="s">
        <v>594</v>
      </c>
      <c r="D254" s="3" t="s">
        <v>427</v>
      </c>
      <c r="J254" s="1" t="s">
        <v>85</v>
      </c>
      <c r="K254" s="3" t="s">
        <v>118</v>
      </c>
      <c r="L254" s="4" t="s">
        <v>257</v>
      </c>
      <c r="N254" s="1" t="s">
        <v>66</v>
      </c>
      <c r="O254" s="6" t="s">
        <v>192</v>
      </c>
      <c r="P254" s="6" t="s">
        <v>425</v>
      </c>
      <c r="V254" s="1"/>
      <c r="Z254"/>
      <c r="AA254"/>
    </row>
    <row r="255" spans="2:27" x14ac:dyDescent="0.3">
      <c r="J255" s="1" t="s">
        <v>85</v>
      </c>
      <c r="K255" s="3" t="s">
        <v>118</v>
      </c>
      <c r="L255" s="4" t="s">
        <v>260</v>
      </c>
      <c r="N255" s="1" t="s">
        <v>66</v>
      </c>
      <c r="O255" s="6" t="s">
        <v>192</v>
      </c>
      <c r="P255" s="6" t="s">
        <v>428</v>
      </c>
      <c r="V255" s="1"/>
      <c r="Z255"/>
      <c r="AA255"/>
    </row>
    <row r="256" spans="2:27" x14ac:dyDescent="0.3">
      <c r="J256" s="1" t="s">
        <v>85</v>
      </c>
      <c r="K256" s="3" t="s">
        <v>118</v>
      </c>
      <c r="L256" s="4" t="s">
        <v>224</v>
      </c>
      <c r="N256" s="1" t="s">
        <v>66</v>
      </c>
      <c r="O256" s="6" t="s">
        <v>192</v>
      </c>
      <c r="P256" s="6" t="s">
        <v>431</v>
      </c>
      <c r="V256" s="1"/>
      <c r="Z256"/>
      <c r="AA256"/>
    </row>
    <row r="257" spans="10:27" x14ac:dyDescent="0.3">
      <c r="J257" s="1" t="s">
        <v>85</v>
      </c>
      <c r="K257" s="3" t="s">
        <v>118</v>
      </c>
      <c r="L257" s="4" t="s">
        <v>227</v>
      </c>
      <c r="N257" s="1" t="s">
        <v>66</v>
      </c>
      <c r="O257" s="6" t="s">
        <v>192</v>
      </c>
      <c r="P257" s="6" t="s">
        <v>434</v>
      </c>
      <c r="V257" s="1"/>
      <c r="Z257"/>
      <c r="AA257"/>
    </row>
    <row r="258" spans="10:27" x14ac:dyDescent="0.3">
      <c r="J258" s="1" t="s">
        <v>85</v>
      </c>
      <c r="K258" s="3" t="s">
        <v>118</v>
      </c>
      <c r="L258" s="4" t="s">
        <v>230</v>
      </c>
      <c r="N258" s="1" t="s">
        <v>66</v>
      </c>
      <c r="O258" s="6" t="s">
        <v>192</v>
      </c>
      <c r="P258" s="6" t="s">
        <v>437</v>
      </c>
      <c r="V258" s="1"/>
      <c r="Z258"/>
      <c r="AA258"/>
    </row>
    <row r="259" spans="10:27" x14ac:dyDescent="0.3">
      <c r="J259" s="1" t="s">
        <v>85</v>
      </c>
      <c r="K259" s="3" t="s">
        <v>118</v>
      </c>
      <c r="L259" s="4" t="s">
        <v>233</v>
      </c>
      <c r="N259" s="1" t="s">
        <v>66</v>
      </c>
      <c r="O259" s="6" t="s">
        <v>192</v>
      </c>
      <c r="P259" s="6" t="s">
        <v>440</v>
      </c>
      <c r="V259" s="1"/>
      <c r="Z259"/>
      <c r="AA259"/>
    </row>
    <row r="260" spans="10:27" x14ac:dyDescent="0.3">
      <c r="J260" s="1" t="s">
        <v>85</v>
      </c>
      <c r="K260" s="3" t="s">
        <v>118</v>
      </c>
      <c r="L260" s="4" t="s">
        <v>236</v>
      </c>
      <c r="N260" s="1" t="s">
        <v>66</v>
      </c>
      <c r="O260" s="6" t="s">
        <v>192</v>
      </c>
      <c r="P260" s="6" t="s">
        <v>443</v>
      </c>
      <c r="V260" s="1"/>
      <c r="Z260"/>
      <c r="AA260"/>
    </row>
    <row r="261" spans="10:27" x14ac:dyDescent="0.3">
      <c r="J261" s="1" t="s">
        <v>85</v>
      </c>
      <c r="K261" s="3" t="s">
        <v>118</v>
      </c>
      <c r="L261" s="4" t="s">
        <v>239</v>
      </c>
      <c r="N261" s="1" t="s">
        <v>66</v>
      </c>
      <c r="O261" s="6" t="s">
        <v>192</v>
      </c>
      <c r="P261" s="6" t="s">
        <v>446</v>
      </c>
      <c r="V261" s="1"/>
      <c r="Z261"/>
      <c r="AA261"/>
    </row>
    <row r="262" spans="10:27" x14ac:dyDescent="0.3">
      <c r="J262" s="1" t="s">
        <v>85</v>
      </c>
      <c r="K262" s="3" t="s">
        <v>118</v>
      </c>
      <c r="L262" s="4" t="s">
        <v>242</v>
      </c>
      <c r="N262" s="1" t="s">
        <v>66</v>
      </c>
      <c r="O262" s="6" t="s">
        <v>210</v>
      </c>
      <c r="P262" s="6" t="s">
        <v>449</v>
      </c>
      <c r="V262" s="1"/>
      <c r="Z262"/>
      <c r="AA262"/>
    </row>
    <row r="263" spans="10:27" x14ac:dyDescent="0.3">
      <c r="J263" s="1" t="s">
        <v>85</v>
      </c>
      <c r="K263" s="3" t="s">
        <v>118</v>
      </c>
      <c r="L263" s="4" t="s">
        <v>245</v>
      </c>
      <c r="N263" s="1" t="s">
        <v>66</v>
      </c>
      <c r="O263" s="6" t="s">
        <v>210</v>
      </c>
      <c r="P263" s="6" t="s">
        <v>452</v>
      </c>
      <c r="V263" s="1"/>
      <c r="Z263"/>
      <c r="AA263"/>
    </row>
    <row r="264" spans="10:27" x14ac:dyDescent="0.3">
      <c r="J264" s="1" t="s">
        <v>85</v>
      </c>
      <c r="K264" s="3" t="s">
        <v>141</v>
      </c>
      <c r="L264" s="4" t="s">
        <v>181</v>
      </c>
      <c r="N264" s="1" t="s">
        <v>66</v>
      </c>
      <c r="O264" s="6" t="s">
        <v>210</v>
      </c>
      <c r="P264" s="6" t="s">
        <v>455</v>
      </c>
      <c r="V264" s="1"/>
      <c r="Z264"/>
      <c r="AA264"/>
    </row>
    <row r="265" spans="10:27" x14ac:dyDescent="0.3">
      <c r="J265" s="1" t="s">
        <v>85</v>
      </c>
      <c r="K265" s="3" t="s">
        <v>141</v>
      </c>
      <c r="L265" s="4" t="s">
        <v>184</v>
      </c>
      <c r="N265" s="1" t="s">
        <v>66</v>
      </c>
      <c r="O265" s="6" t="s">
        <v>210</v>
      </c>
      <c r="P265" s="6" t="s">
        <v>458</v>
      </c>
      <c r="V265" s="1"/>
      <c r="Z265"/>
      <c r="AA265"/>
    </row>
    <row r="266" spans="10:27" x14ac:dyDescent="0.3">
      <c r="J266" s="1" t="s">
        <v>85</v>
      </c>
      <c r="K266" s="3" t="s">
        <v>141</v>
      </c>
      <c r="L266" s="4" t="s">
        <v>187</v>
      </c>
      <c r="N266" s="1" t="s">
        <v>66</v>
      </c>
      <c r="O266" s="6" t="s">
        <v>210</v>
      </c>
      <c r="P266" s="6" t="s">
        <v>461</v>
      </c>
      <c r="V266" s="1"/>
      <c r="Z266"/>
      <c r="AA266"/>
    </row>
    <row r="267" spans="10:27" x14ac:dyDescent="0.3">
      <c r="J267" s="1" t="s">
        <v>85</v>
      </c>
      <c r="K267" s="3" t="s">
        <v>141</v>
      </c>
      <c r="L267" s="4" t="s">
        <v>190</v>
      </c>
      <c r="N267" s="1" t="s">
        <v>66</v>
      </c>
      <c r="O267" s="6" t="s">
        <v>202</v>
      </c>
      <c r="P267" s="6" t="s">
        <v>464</v>
      </c>
      <c r="V267" s="1"/>
      <c r="Z267"/>
      <c r="AA267"/>
    </row>
    <row r="268" spans="10:27" x14ac:dyDescent="0.3">
      <c r="J268" s="1" t="s">
        <v>85</v>
      </c>
      <c r="K268" s="3" t="s">
        <v>141</v>
      </c>
      <c r="L268" s="4" t="s">
        <v>193</v>
      </c>
      <c r="N268" s="1" t="s">
        <v>66</v>
      </c>
      <c r="O268" s="6" t="s">
        <v>202</v>
      </c>
      <c r="P268" s="6" t="s">
        <v>467</v>
      </c>
      <c r="V268" s="1"/>
      <c r="Z268"/>
      <c r="AA268"/>
    </row>
    <row r="269" spans="10:27" x14ac:dyDescent="0.3">
      <c r="J269" s="1" t="s">
        <v>85</v>
      </c>
      <c r="K269" s="3" t="s">
        <v>141</v>
      </c>
      <c r="L269" s="4" t="s">
        <v>196</v>
      </c>
      <c r="N269" s="1" t="s">
        <v>66</v>
      </c>
      <c r="O269" s="6" t="s">
        <v>202</v>
      </c>
      <c r="P269" s="6" t="s">
        <v>470</v>
      </c>
      <c r="V269" s="1"/>
      <c r="Z269"/>
      <c r="AA269"/>
    </row>
    <row r="270" spans="10:27" x14ac:dyDescent="0.3">
      <c r="J270" s="1" t="s">
        <v>85</v>
      </c>
      <c r="K270" s="3" t="s">
        <v>141</v>
      </c>
      <c r="L270" s="4" t="s">
        <v>248</v>
      </c>
      <c r="N270" s="1" t="s">
        <v>66</v>
      </c>
      <c r="O270" s="6" t="s">
        <v>202</v>
      </c>
      <c r="P270" s="6" t="s">
        <v>473</v>
      </c>
      <c r="V270" s="1"/>
      <c r="Z270"/>
      <c r="AA270"/>
    </row>
    <row r="271" spans="10:27" x14ac:dyDescent="0.3">
      <c r="J271" s="1" t="s">
        <v>85</v>
      </c>
      <c r="K271" s="3" t="s">
        <v>141</v>
      </c>
      <c r="L271" s="4" t="s">
        <v>200</v>
      </c>
      <c r="N271" s="1" t="s">
        <v>66</v>
      </c>
      <c r="O271" s="6" t="s">
        <v>202</v>
      </c>
      <c r="P271" s="6" t="s">
        <v>476</v>
      </c>
      <c r="V271" s="1"/>
      <c r="Z271"/>
      <c r="AA271"/>
    </row>
    <row r="272" spans="10:27" x14ac:dyDescent="0.3">
      <c r="J272" s="1" t="s">
        <v>85</v>
      </c>
      <c r="K272" s="3" t="s">
        <v>141</v>
      </c>
      <c r="L272" s="4" t="s">
        <v>203</v>
      </c>
      <c r="N272" s="1" t="s">
        <v>66</v>
      </c>
      <c r="O272" s="6" t="s">
        <v>202</v>
      </c>
      <c r="P272" s="6" t="s">
        <v>479</v>
      </c>
      <c r="V272" s="1"/>
      <c r="Z272"/>
      <c r="AA272"/>
    </row>
    <row r="273" spans="10:27" x14ac:dyDescent="0.3">
      <c r="J273" s="1" t="s">
        <v>85</v>
      </c>
      <c r="K273" s="3" t="s">
        <v>141</v>
      </c>
      <c r="L273" s="4" t="s">
        <v>207</v>
      </c>
      <c r="N273" s="1" t="s">
        <v>66</v>
      </c>
      <c r="O273" s="6" t="s">
        <v>202</v>
      </c>
      <c r="P273" s="6" t="s">
        <v>482</v>
      </c>
      <c r="V273" s="1"/>
      <c r="Z273"/>
      <c r="AA273"/>
    </row>
    <row r="274" spans="10:27" x14ac:dyDescent="0.3">
      <c r="J274" s="1" t="s">
        <v>85</v>
      </c>
      <c r="K274" s="3" t="s">
        <v>141</v>
      </c>
      <c r="L274" s="4" t="s">
        <v>211</v>
      </c>
      <c r="N274" s="1" t="s">
        <v>66</v>
      </c>
      <c r="O274" s="6" t="s">
        <v>202</v>
      </c>
      <c r="P274" s="6" t="s">
        <v>485</v>
      </c>
      <c r="V274" s="1"/>
      <c r="Z274"/>
      <c r="AA274"/>
    </row>
    <row r="275" spans="10:27" x14ac:dyDescent="0.3">
      <c r="J275" s="1" t="s">
        <v>85</v>
      </c>
      <c r="K275" s="3" t="s">
        <v>141</v>
      </c>
      <c r="L275" s="4" t="s">
        <v>214</v>
      </c>
      <c r="N275" s="1" t="s">
        <v>66</v>
      </c>
      <c r="O275" s="6" t="s">
        <v>202</v>
      </c>
      <c r="P275" s="6" t="s">
        <v>488</v>
      </c>
      <c r="V275" s="1"/>
      <c r="Z275"/>
      <c r="AA275"/>
    </row>
    <row r="276" spans="10:27" x14ac:dyDescent="0.3">
      <c r="J276" s="1" t="s">
        <v>85</v>
      </c>
      <c r="K276" s="3" t="s">
        <v>141</v>
      </c>
      <c r="L276" s="4" t="s">
        <v>217</v>
      </c>
      <c r="N276" s="1" t="s">
        <v>66</v>
      </c>
      <c r="O276" s="6" t="s">
        <v>202</v>
      </c>
      <c r="P276" s="6" t="s">
        <v>491</v>
      </c>
      <c r="V276" s="1"/>
      <c r="Z276"/>
      <c r="AA276"/>
    </row>
    <row r="277" spans="10:27" x14ac:dyDescent="0.3">
      <c r="J277" s="1" t="s">
        <v>85</v>
      </c>
      <c r="K277" s="3" t="s">
        <v>141</v>
      </c>
      <c r="L277" s="4" t="s">
        <v>251</v>
      </c>
      <c r="N277" s="1" t="s">
        <v>66</v>
      </c>
      <c r="O277" s="6" t="s">
        <v>202</v>
      </c>
      <c r="P277" s="6" t="s">
        <v>494</v>
      </c>
      <c r="V277" s="1"/>
      <c r="Z277"/>
      <c r="AA277"/>
    </row>
    <row r="278" spans="10:27" x14ac:dyDescent="0.3">
      <c r="J278" s="1" t="s">
        <v>85</v>
      </c>
      <c r="K278" s="3" t="s">
        <v>141</v>
      </c>
      <c r="L278" s="4" t="s">
        <v>141</v>
      </c>
      <c r="N278" s="1" t="s">
        <v>66</v>
      </c>
      <c r="O278" s="6" t="s">
        <v>199</v>
      </c>
      <c r="P278" s="6" t="s">
        <v>497</v>
      </c>
      <c r="V278" s="1"/>
      <c r="Z278"/>
      <c r="AA278"/>
    </row>
    <row r="279" spans="10:27" x14ac:dyDescent="0.3">
      <c r="J279" s="1" t="s">
        <v>85</v>
      </c>
      <c r="K279" s="3" t="s">
        <v>141</v>
      </c>
      <c r="L279" s="4" t="s">
        <v>221</v>
      </c>
      <c r="N279" s="1" t="s">
        <v>66</v>
      </c>
      <c r="O279" s="6" t="s">
        <v>199</v>
      </c>
      <c r="P279" s="6" t="s">
        <v>500</v>
      </c>
      <c r="V279" s="1"/>
      <c r="Z279"/>
      <c r="AA279"/>
    </row>
    <row r="280" spans="10:27" x14ac:dyDescent="0.3">
      <c r="J280" s="1" t="s">
        <v>85</v>
      </c>
      <c r="K280" s="3" t="s">
        <v>141</v>
      </c>
      <c r="L280" s="4" t="s">
        <v>224</v>
      </c>
      <c r="N280" s="1" t="s">
        <v>66</v>
      </c>
      <c r="O280" s="6" t="s">
        <v>199</v>
      </c>
      <c r="P280" s="6" t="s">
        <v>503</v>
      </c>
      <c r="V280" s="1"/>
      <c r="Z280"/>
      <c r="AA280"/>
    </row>
    <row r="281" spans="10:27" x14ac:dyDescent="0.3">
      <c r="J281" s="1" t="s">
        <v>85</v>
      </c>
      <c r="K281" s="3" t="s">
        <v>141</v>
      </c>
      <c r="L281" s="4" t="s">
        <v>227</v>
      </c>
      <c r="N281" s="1" t="s">
        <v>66</v>
      </c>
      <c r="O281" s="6" t="s">
        <v>199</v>
      </c>
      <c r="P281" s="6" t="s">
        <v>506</v>
      </c>
      <c r="V281" s="1"/>
      <c r="Z281"/>
      <c r="AA281"/>
    </row>
    <row r="282" spans="10:27" x14ac:dyDescent="0.3">
      <c r="J282" s="1" t="s">
        <v>85</v>
      </c>
      <c r="K282" s="3" t="s">
        <v>141</v>
      </c>
      <c r="L282" s="4" t="s">
        <v>230</v>
      </c>
      <c r="N282" s="1" t="s">
        <v>66</v>
      </c>
      <c r="O282" s="6" t="s">
        <v>199</v>
      </c>
      <c r="P282" s="6" t="s">
        <v>509</v>
      </c>
      <c r="V282" s="1"/>
      <c r="Z282"/>
      <c r="AA282"/>
    </row>
    <row r="283" spans="10:27" x14ac:dyDescent="0.3">
      <c r="J283" s="1" t="s">
        <v>85</v>
      </c>
      <c r="K283" s="3" t="s">
        <v>141</v>
      </c>
      <c r="L283" s="4" t="s">
        <v>233</v>
      </c>
      <c r="N283" s="1" t="s">
        <v>66</v>
      </c>
      <c r="O283" s="6" t="s">
        <v>195</v>
      </c>
      <c r="P283" s="6" t="s">
        <v>512</v>
      </c>
      <c r="V283" s="1"/>
      <c r="Z283"/>
      <c r="AA283"/>
    </row>
    <row r="284" spans="10:27" x14ac:dyDescent="0.3">
      <c r="J284" s="1" t="s">
        <v>85</v>
      </c>
      <c r="K284" s="3" t="s">
        <v>141</v>
      </c>
      <c r="L284" s="4" t="s">
        <v>236</v>
      </c>
      <c r="N284" s="1" t="s">
        <v>66</v>
      </c>
      <c r="O284" s="6" t="s">
        <v>220</v>
      </c>
      <c r="P284" s="6" t="s">
        <v>515</v>
      </c>
      <c r="V284" s="1"/>
      <c r="Z284"/>
      <c r="AA284"/>
    </row>
    <row r="285" spans="10:27" x14ac:dyDescent="0.3">
      <c r="J285" s="1" t="s">
        <v>85</v>
      </c>
      <c r="K285" s="3" t="s">
        <v>141</v>
      </c>
      <c r="L285" s="4" t="s">
        <v>239</v>
      </c>
      <c r="N285" s="1" t="s">
        <v>66</v>
      </c>
      <c r="O285" s="6" t="s">
        <v>220</v>
      </c>
      <c r="P285" s="6" t="s">
        <v>518</v>
      </c>
      <c r="V285" s="1"/>
      <c r="Z285"/>
      <c r="AA285"/>
    </row>
    <row r="286" spans="10:27" x14ac:dyDescent="0.3">
      <c r="J286" s="1" t="s">
        <v>85</v>
      </c>
      <c r="K286" s="3" t="s">
        <v>141</v>
      </c>
      <c r="L286" s="4" t="s">
        <v>242</v>
      </c>
      <c r="N286" s="1" t="s">
        <v>66</v>
      </c>
      <c r="O286" s="6" t="s">
        <v>220</v>
      </c>
      <c r="P286" s="6" t="s">
        <v>521</v>
      </c>
      <c r="V286" s="1"/>
      <c r="Z286"/>
      <c r="AA286"/>
    </row>
    <row r="287" spans="10:27" x14ac:dyDescent="0.3">
      <c r="J287" s="1" t="s">
        <v>85</v>
      </c>
      <c r="K287" s="3" t="s">
        <v>141</v>
      </c>
      <c r="L287" s="4" t="s">
        <v>245</v>
      </c>
      <c r="N287" s="1" t="s">
        <v>66</v>
      </c>
      <c r="O287" s="6" t="s">
        <v>220</v>
      </c>
      <c r="P287" s="6" t="s">
        <v>524</v>
      </c>
      <c r="V287" s="1"/>
      <c r="Z287"/>
      <c r="AA287"/>
    </row>
    <row r="288" spans="10:27" x14ac:dyDescent="0.3">
      <c r="J288" s="1" t="s">
        <v>85</v>
      </c>
      <c r="K288" s="3" t="s">
        <v>158</v>
      </c>
      <c r="L288" s="4" t="s">
        <v>254</v>
      </c>
      <c r="N288" s="1" t="s">
        <v>66</v>
      </c>
      <c r="O288" s="6" t="s">
        <v>220</v>
      </c>
      <c r="P288" s="6" t="s">
        <v>527</v>
      </c>
      <c r="V288" s="1"/>
      <c r="Z288"/>
      <c r="AA288"/>
    </row>
    <row r="289" spans="7:27" x14ac:dyDescent="0.3">
      <c r="J289" s="1" t="s">
        <v>85</v>
      </c>
      <c r="K289" s="3" t="s">
        <v>158</v>
      </c>
      <c r="L289" s="4" t="s">
        <v>181</v>
      </c>
      <c r="N289" s="1" t="s">
        <v>66</v>
      </c>
      <c r="O289" s="6" t="s">
        <v>220</v>
      </c>
      <c r="P289" s="6" t="s">
        <v>530</v>
      </c>
      <c r="V289" s="1"/>
      <c r="Z289"/>
      <c r="AA289"/>
    </row>
    <row r="290" spans="7:27" x14ac:dyDescent="0.3">
      <c r="J290" s="1" t="s">
        <v>85</v>
      </c>
      <c r="K290" s="3" t="s">
        <v>158</v>
      </c>
      <c r="L290" s="4" t="s">
        <v>184</v>
      </c>
      <c r="N290" s="1" t="s">
        <v>66</v>
      </c>
      <c r="O290" s="6" t="s">
        <v>220</v>
      </c>
      <c r="P290" s="6" t="s">
        <v>533</v>
      </c>
      <c r="V290" s="1"/>
      <c r="Z290"/>
      <c r="AA290"/>
    </row>
    <row r="291" spans="7:27" x14ac:dyDescent="0.3">
      <c r="J291" s="1" t="s">
        <v>85</v>
      </c>
      <c r="K291" s="3" t="s">
        <v>158</v>
      </c>
      <c r="L291" s="4" t="s">
        <v>187</v>
      </c>
      <c r="N291" s="1" t="s">
        <v>66</v>
      </c>
      <c r="O291" s="6" t="s">
        <v>220</v>
      </c>
      <c r="P291" s="6" t="s">
        <v>536</v>
      </c>
      <c r="V291" s="1"/>
      <c r="Z291"/>
      <c r="AA291"/>
    </row>
    <row r="292" spans="7:27" x14ac:dyDescent="0.3">
      <c r="J292" s="1" t="s">
        <v>85</v>
      </c>
      <c r="K292" s="3" t="s">
        <v>158</v>
      </c>
      <c r="L292" s="4" t="s">
        <v>190</v>
      </c>
      <c r="N292" s="1" t="s">
        <v>66</v>
      </c>
      <c r="O292" s="6" t="s">
        <v>141</v>
      </c>
      <c r="P292" s="6" t="s">
        <v>539</v>
      </c>
      <c r="V292" s="1"/>
      <c r="Z292"/>
      <c r="AA292"/>
    </row>
    <row r="293" spans="7:27" x14ac:dyDescent="0.3">
      <c r="J293" s="1" t="s">
        <v>85</v>
      </c>
      <c r="K293" s="3" t="s">
        <v>158</v>
      </c>
      <c r="L293" s="4" t="s">
        <v>193</v>
      </c>
      <c r="N293" s="1" t="s">
        <v>66</v>
      </c>
      <c r="O293" s="6" t="s">
        <v>141</v>
      </c>
      <c r="P293" s="6" t="s">
        <v>542</v>
      </c>
      <c r="V293" s="1"/>
      <c r="Z293"/>
      <c r="AA293"/>
    </row>
    <row r="294" spans="7:27" x14ac:dyDescent="0.3">
      <c r="J294" s="1" t="s">
        <v>85</v>
      </c>
      <c r="K294" s="3" t="s">
        <v>158</v>
      </c>
      <c r="L294" s="4" t="s">
        <v>196</v>
      </c>
      <c r="N294" s="1" t="s">
        <v>66</v>
      </c>
      <c r="O294" s="6" t="s">
        <v>141</v>
      </c>
      <c r="P294" s="6" t="s">
        <v>545</v>
      </c>
      <c r="V294" s="1"/>
      <c r="Z294"/>
      <c r="AA294"/>
    </row>
    <row r="295" spans="7:27" x14ac:dyDescent="0.3">
      <c r="J295" s="1" t="s">
        <v>85</v>
      </c>
      <c r="K295" s="3" t="s">
        <v>158</v>
      </c>
      <c r="L295" s="4" t="s">
        <v>248</v>
      </c>
      <c r="N295" s="1" t="s">
        <v>66</v>
      </c>
      <c r="O295" s="6" t="s">
        <v>141</v>
      </c>
      <c r="P295" s="6" t="s">
        <v>548</v>
      </c>
      <c r="V295" s="1"/>
      <c r="Z295"/>
      <c r="AA295"/>
    </row>
    <row r="296" spans="7:27" x14ac:dyDescent="0.3">
      <c r="J296" s="1" t="s">
        <v>85</v>
      </c>
      <c r="K296" s="3" t="s">
        <v>158</v>
      </c>
      <c r="L296" s="4" t="s">
        <v>200</v>
      </c>
      <c r="N296" s="1" t="s">
        <v>66</v>
      </c>
      <c r="O296" s="6" t="s">
        <v>141</v>
      </c>
      <c r="P296" s="6" t="s">
        <v>551</v>
      </c>
      <c r="V296" s="1"/>
      <c r="Z296"/>
      <c r="AA296"/>
    </row>
    <row r="297" spans="7:27" x14ac:dyDescent="0.3">
      <c r="J297" s="1" t="s">
        <v>85</v>
      </c>
      <c r="K297" s="3" t="s">
        <v>158</v>
      </c>
      <c r="L297" s="4" t="s">
        <v>203</v>
      </c>
      <c r="N297" s="1" t="s">
        <v>66</v>
      </c>
      <c r="O297" s="6" t="s">
        <v>141</v>
      </c>
      <c r="P297" s="6" t="s">
        <v>554</v>
      </c>
      <c r="V297" s="1"/>
      <c r="Z297"/>
      <c r="AA297"/>
    </row>
    <row r="298" spans="7:27" x14ac:dyDescent="0.3">
      <c r="J298" s="1" t="s">
        <v>85</v>
      </c>
      <c r="K298" s="3" t="s">
        <v>158</v>
      </c>
      <c r="L298" s="4" t="s">
        <v>207</v>
      </c>
      <c r="N298" s="1" t="s">
        <v>66</v>
      </c>
      <c r="O298" s="6" t="s">
        <v>141</v>
      </c>
      <c r="P298" s="6" t="s">
        <v>557</v>
      </c>
      <c r="V298" s="1"/>
      <c r="Z298"/>
      <c r="AA298"/>
    </row>
    <row r="299" spans="7:27" x14ac:dyDescent="0.3">
      <c r="G299" s="1" t="e">
        <f ca="1">OFFSET('Dropdown Data'!$L$6,MATCH(1,('Dropdown Data'!$J$7:$J$322=PAAR!$B$10)*('Dropdown Data'!$K$7:$K$322=PAAR!$B$14:$F$14),0),0,COUNTIFS($J$7:$J$322,PAAR!$B$10,'Dropdown Data'!$K$7:$K$322,PAAR!$B$14),1)</f>
        <v>#VALUE!</v>
      </c>
      <c r="J299" s="1" t="s">
        <v>85</v>
      </c>
      <c r="K299" s="3" t="s">
        <v>158</v>
      </c>
      <c r="L299" s="4" t="s">
        <v>211</v>
      </c>
      <c r="N299" s="1" t="s">
        <v>66</v>
      </c>
      <c r="O299" s="6" t="s">
        <v>141</v>
      </c>
      <c r="P299" s="6" t="s">
        <v>560</v>
      </c>
      <c r="V299" s="1"/>
      <c r="Z299"/>
      <c r="AA299"/>
    </row>
    <row r="300" spans="7:27" x14ac:dyDescent="0.3">
      <c r="J300" s="1" t="s">
        <v>85</v>
      </c>
      <c r="K300" s="3" t="s">
        <v>158</v>
      </c>
      <c r="L300" s="4" t="s">
        <v>214</v>
      </c>
      <c r="N300" s="1" t="s">
        <v>66</v>
      </c>
      <c r="O300" s="6" t="s">
        <v>216</v>
      </c>
      <c r="P300" s="6" t="s">
        <v>563</v>
      </c>
      <c r="V300" s="1"/>
      <c r="Z300"/>
      <c r="AA300"/>
    </row>
    <row r="301" spans="7:27" x14ac:dyDescent="0.3">
      <c r="J301" s="1" t="s">
        <v>85</v>
      </c>
      <c r="K301" s="3" t="s">
        <v>158</v>
      </c>
      <c r="L301" s="4" t="s">
        <v>217</v>
      </c>
      <c r="N301" s="1" t="s">
        <v>66</v>
      </c>
      <c r="O301" s="6" t="s">
        <v>216</v>
      </c>
      <c r="P301" s="6" t="s">
        <v>566</v>
      </c>
      <c r="V301" s="1"/>
      <c r="Z301"/>
      <c r="AA301"/>
    </row>
    <row r="302" spans="7:27" x14ac:dyDescent="0.3">
      <c r="J302" s="1" t="s">
        <v>85</v>
      </c>
      <c r="K302" s="3" t="s">
        <v>158</v>
      </c>
      <c r="L302" s="4" t="s">
        <v>257</v>
      </c>
      <c r="N302" s="1" t="s">
        <v>66</v>
      </c>
      <c r="O302" s="6" t="s">
        <v>216</v>
      </c>
      <c r="P302" s="6" t="s">
        <v>569</v>
      </c>
      <c r="V302" s="1"/>
      <c r="Z302"/>
      <c r="AA302"/>
    </row>
    <row r="303" spans="7:27" x14ac:dyDescent="0.3">
      <c r="J303" s="1" t="s">
        <v>85</v>
      </c>
      <c r="K303" s="3" t="s">
        <v>158</v>
      </c>
      <c r="L303" s="4" t="s">
        <v>251</v>
      </c>
      <c r="N303" s="1" t="s">
        <v>66</v>
      </c>
      <c r="O303" s="6" t="s">
        <v>216</v>
      </c>
      <c r="P303" s="6" t="s">
        <v>572</v>
      </c>
      <c r="V303" s="1"/>
      <c r="Z303"/>
      <c r="AA303"/>
    </row>
    <row r="304" spans="7:27" x14ac:dyDescent="0.3">
      <c r="J304" s="1" t="s">
        <v>85</v>
      </c>
      <c r="K304" s="3" t="s">
        <v>158</v>
      </c>
      <c r="L304" s="4" t="s">
        <v>141</v>
      </c>
      <c r="N304" s="1" t="s">
        <v>66</v>
      </c>
      <c r="O304" s="6" t="s">
        <v>216</v>
      </c>
      <c r="P304" s="6" t="s">
        <v>575</v>
      </c>
      <c r="V304" s="1"/>
      <c r="Z304"/>
      <c r="AA304"/>
    </row>
    <row r="305" spans="10:27" x14ac:dyDescent="0.3">
      <c r="J305" s="1" t="s">
        <v>85</v>
      </c>
      <c r="K305" s="3" t="s">
        <v>158</v>
      </c>
      <c r="L305" s="4" t="s">
        <v>221</v>
      </c>
      <c r="N305" s="1" t="s">
        <v>66</v>
      </c>
      <c r="O305" s="6" t="s">
        <v>216</v>
      </c>
      <c r="P305" s="6" t="s">
        <v>578</v>
      </c>
      <c r="V305" s="1"/>
      <c r="Z305"/>
      <c r="AA305"/>
    </row>
    <row r="306" spans="10:27" x14ac:dyDescent="0.3">
      <c r="J306" s="1" t="s">
        <v>85</v>
      </c>
      <c r="K306" s="3" t="s">
        <v>158</v>
      </c>
      <c r="L306" s="4" t="s">
        <v>260</v>
      </c>
      <c r="N306" s="1" t="s">
        <v>66</v>
      </c>
      <c r="O306" s="6" t="s">
        <v>216</v>
      </c>
      <c r="P306" s="6" t="s">
        <v>581</v>
      </c>
      <c r="V306" s="1"/>
      <c r="Z306"/>
      <c r="AA306"/>
    </row>
    <row r="307" spans="10:27" x14ac:dyDescent="0.3">
      <c r="J307" s="1" t="s">
        <v>85</v>
      </c>
      <c r="K307" s="3" t="s">
        <v>158</v>
      </c>
      <c r="L307" s="4" t="s">
        <v>224</v>
      </c>
      <c r="N307" s="1" t="s">
        <v>66</v>
      </c>
      <c r="O307" s="6" t="s">
        <v>216</v>
      </c>
      <c r="P307" s="6" t="s">
        <v>584</v>
      </c>
      <c r="V307" s="1"/>
      <c r="Z307"/>
      <c r="AA307"/>
    </row>
    <row r="308" spans="10:27" x14ac:dyDescent="0.3">
      <c r="J308" s="1" t="s">
        <v>85</v>
      </c>
      <c r="K308" s="3" t="s">
        <v>158</v>
      </c>
      <c r="L308" s="4" t="s">
        <v>227</v>
      </c>
      <c r="N308" s="1" t="s">
        <v>66</v>
      </c>
      <c r="O308" s="6" t="s">
        <v>213</v>
      </c>
      <c r="P308" s="6" t="s">
        <v>587</v>
      </c>
      <c r="V308" s="1"/>
      <c r="Z308"/>
      <c r="AA308"/>
    </row>
    <row r="309" spans="10:27" x14ac:dyDescent="0.3">
      <c r="J309" s="1" t="s">
        <v>85</v>
      </c>
      <c r="K309" s="3" t="s">
        <v>158</v>
      </c>
      <c r="L309" s="4" t="s">
        <v>230</v>
      </c>
      <c r="N309" s="1" t="s">
        <v>66</v>
      </c>
      <c r="O309" s="6" t="s">
        <v>213</v>
      </c>
      <c r="P309" s="6" t="s">
        <v>590</v>
      </c>
      <c r="V309" s="1"/>
      <c r="Z309"/>
      <c r="AA309"/>
    </row>
    <row r="310" spans="10:27" x14ac:dyDescent="0.3">
      <c r="J310" s="1" t="s">
        <v>85</v>
      </c>
      <c r="K310" s="3" t="s">
        <v>158</v>
      </c>
      <c r="L310" s="4" t="s">
        <v>233</v>
      </c>
      <c r="N310" s="1" t="s">
        <v>66</v>
      </c>
      <c r="O310" s="6" t="s">
        <v>213</v>
      </c>
      <c r="P310" s="6" t="s">
        <v>593</v>
      </c>
      <c r="V310" s="1"/>
      <c r="Z310"/>
      <c r="AA310"/>
    </row>
    <row r="311" spans="10:27" x14ac:dyDescent="0.3">
      <c r="J311" s="1" t="s">
        <v>85</v>
      </c>
      <c r="K311" s="3" t="s">
        <v>158</v>
      </c>
      <c r="L311" s="4" t="s">
        <v>236</v>
      </c>
      <c r="N311" s="1" t="s">
        <v>66</v>
      </c>
      <c r="O311" s="6" t="s">
        <v>250</v>
      </c>
      <c r="P311" s="6" t="s">
        <v>596</v>
      </c>
      <c r="V311" s="1"/>
      <c r="Z311"/>
      <c r="AA311"/>
    </row>
    <row r="312" spans="10:27" x14ac:dyDescent="0.3">
      <c r="J312" s="1" t="s">
        <v>85</v>
      </c>
      <c r="K312" s="3" t="s">
        <v>158</v>
      </c>
      <c r="L312" s="4" t="s">
        <v>239</v>
      </c>
      <c r="N312" s="1" t="s">
        <v>66</v>
      </c>
      <c r="O312" s="6" t="s">
        <v>250</v>
      </c>
      <c r="P312" s="6" t="s">
        <v>599</v>
      </c>
      <c r="V312" s="1"/>
      <c r="Z312"/>
      <c r="AA312"/>
    </row>
    <row r="313" spans="10:27" x14ac:dyDescent="0.3">
      <c r="J313" s="1" t="s">
        <v>85</v>
      </c>
      <c r="K313" s="3" t="s">
        <v>158</v>
      </c>
      <c r="L313" s="4" t="s">
        <v>242</v>
      </c>
      <c r="N313" s="1" t="s">
        <v>66</v>
      </c>
      <c r="O313" s="6" t="s">
        <v>250</v>
      </c>
      <c r="P313" s="6" t="s">
        <v>602</v>
      </c>
      <c r="V313" s="1"/>
      <c r="Z313"/>
      <c r="AA313"/>
    </row>
    <row r="314" spans="10:27" x14ac:dyDescent="0.3">
      <c r="J314" s="1" t="s">
        <v>85</v>
      </c>
      <c r="K314" s="3" t="s">
        <v>158</v>
      </c>
      <c r="L314" s="4" t="s">
        <v>245</v>
      </c>
      <c r="N314" s="1" t="s">
        <v>66</v>
      </c>
      <c r="O314" s="6" t="s">
        <v>250</v>
      </c>
      <c r="P314" s="6" t="s">
        <v>605</v>
      </c>
      <c r="V314" s="1"/>
      <c r="Z314"/>
      <c r="AA314"/>
    </row>
    <row r="315" spans="10:27" x14ac:dyDescent="0.3">
      <c r="J315" s="1" t="s">
        <v>85</v>
      </c>
      <c r="K315" s="3" t="s">
        <v>153</v>
      </c>
      <c r="L315" s="4" t="s">
        <v>224</v>
      </c>
      <c r="N315" s="1" t="s">
        <v>66</v>
      </c>
      <c r="O315" s="6" t="s">
        <v>250</v>
      </c>
      <c r="P315" s="6" t="s">
        <v>608</v>
      </c>
      <c r="V315" s="1"/>
      <c r="Z315"/>
      <c r="AA315"/>
    </row>
    <row r="316" spans="10:27" x14ac:dyDescent="0.3">
      <c r="J316" s="1" t="s">
        <v>85</v>
      </c>
      <c r="K316" s="3" t="s">
        <v>153</v>
      </c>
      <c r="L316" s="4" t="s">
        <v>227</v>
      </c>
      <c r="N316" s="1" t="s">
        <v>66</v>
      </c>
      <c r="O316" s="6" t="s">
        <v>250</v>
      </c>
      <c r="P316" s="6" t="s">
        <v>611</v>
      </c>
      <c r="V316" s="1"/>
      <c r="Z316"/>
      <c r="AA316"/>
    </row>
    <row r="317" spans="10:27" x14ac:dyDescent="0.3">
      <c r="J317" s="1" t="s">
        <v>85</v>
      </c>
      <c r="K317" s="3" t="s">
        <v>153</v>
      </c>
      <c r="L317" s="4" t="s">
        <v>230</v>
      </c>
      <c r="N317" s="1" t="s">
        <v>66</v>
      </c>
      <c r="O317" s="6" t="s">
        <v>250</v>
      </c>
      <c r="P317" s="6" t="s">
        <v>614</v>
      </c>
      <c r="V317" s="1"/>
      <c r="Z317"/>
      <c r="AA317"/>
    </row>
    <row r="318" spans="10:27" x14ac:dyDescent="0.3">
      <c r="J318" s="1" t="s">
        <v>85</v>
      </c>
      <c r="K318" s="3" t="s">
        <v>153</v>
      </c>
      <c r="L318" s="4" t="s">
        <v>233</v>
      </c>
      <c r="N318" s="1" t="s">
        <v>66</v>
      </c>
      <c r="O318" s="6" t="s">
        <v>250</v>
      </c>
      <c r="P318" s="6" t="s">
        <v>617</v>
      </c>
      <c r="V318" s="1"/>
      <c r="Z318"/>
      <c r="AA318"/>
    </row>
    <row r="319" spans="10:27" x14ac:dyDescent="0.3">
      <c r="J319" s="1" t="s">
        <v>85</v>
      </c>
      <c r="K319" s="3" t="s">
        <v>153</v>
      </c>
      <c r="L319" s="4" t="s">
        <v>236</v>
      </c>
      <c r="N319" s="1" t="s">
        <v>66</v>
      </c>
      <c r="O319" s="6" t="s">
        <v>250</v>
      </c>
      <c r="P319" s="6" t="s">
        <v>620</v>
      </c>
      <c r="V319" s="1"/>
      <c r="Z319"/>
      <c r="AA319"/>
    </row>
    <row r="320" spans="10:27" x14ac:dyDescent="0.3">
      <c r="J320" s="1" t="s">
        <v>85</v>
      </c>
      <c r="K320" s="3" t="s">
        <v>153</v>
      </c>
      <c r="L320" s="4" t="s">
        <v>239</v>
      </c>
      <c r="N320" s="1" t="s">
        <v>66</v>
      </c>
      <c r="O320" s="6" t="s">
        <v>250</v>
      </c>
      <c r="P320" s="6" t="s">
        <v>623</v>
      </c>
      <c r="V320" s="1"/>
      <c r="Z320"/>
      <c r="AA320"/>
    </row>
    <row r="321" spans="10:27" x14ac:dyDescent="0.3">
      <c r="J321" s="1" t="s">
        <v>85</v>
      </c>
      <c r="K321" s="3" t="s">
        <v>153</v>
      </c>
      <c r="L321" s="4" t="s">
        <v>242</v>
      </c>
      <c r="N321" s="1" t="s">
        <v>66</v>
      </c>
      <c r="O321" s="6" t="s">
        <v>247</v>
      </c>
      <c r="P321" s="6" t="s">
        <v>626</v>
      </c>
      <c r="V321" s="1"/>
      <c r="Z321"/>
      <c r="AA321"/>
    </row>
    <row r="322" spans="10:27" x14ac:dyDescent="0.3">
      <c r="J322" s="1" t="s">
        <v>85</v>
      </c>
      <c r="K322" s="3" t="s">
        <v>153</v>
      </c>
      <c r="L322" s="4" t="s">
        <v>245</v>
      </c>
      <c r="N322" s="1" t="s">
        <v>66</v>
      </c>
      <c r="O322" s="6" t="s">
        <v>247</v>
      </c>
      <c r="P322" s="6" t="s">
        <v>629</v>
      </c>
      <c r="V322" s="1"/>
      <c r="Z322"/>
      <c r="AA322"/>
    </row>
    <row r="323" spans="10:27" x14ac:dyDescent="0.3">
      <c r="N323" s="1" t="s">
        <v>66</v>
      </c>
      <c r="O323" s="6" t="s">
        <v>247</v>
      </c>
      <c r="P323" s="6" t="s">
        <v>632</v>
      </c>
      <c r="V323" s="1"/>
      <c r="Z323"/>
      <c r="AA323"/>
    </row>
    <row r="324" spans="10:27" x14ac:dyDescent="0.3">
      <c r="N324" s="1" t="s">
        <v>66</v>
      </c>
      <c r="O324" s="6" t="s">
        <v>247</v>
      </c>
      <c r="P324" s="6" t="s">
        <v>635</v>
      </c>
      <c r="V324" s="1"/>
      <c r="Z324"/>
      <c r="AA324"/>
    </row>
    <row r="325" spans="10:27" x14ac:dyDescent="0.3">
      <c r="N325" s="1" t="s">
        <v>66</v>
      </c>
      <c r="O325" s="6" t="s">
        <v>247</v>
      </c>
      <c r="P325" s="6" t="s">
        <v>638</v>
      </c>
      <c r="V325" s="1"/>
      <c r="Z325"/>
      <c r="AA325"/>
    </row>
    <row r="326" spans="10:27" x14ac:dyDescent="0.3">
      <c r="N326" s="1" t="s">
        <v>66</v>
      </c>
      <c r="O326" s="6" t="s">
        <v>247</v>
      </c>
      <c r="P326" s="6" t="s">
        <v>641</v>
      </c>
      <c r="V326" s="1"/>
      <c r="Z326"/>
      <c r="AA326"/>
    </row>
    <row r="327" spans="10:27" x14ac:dyDescent="0.3">
      <c r="N327" s="1" t="s">
        <v>66</v>
      </c>
      <c r="O327" s="6" t="s">
        <v>247</v>
      </c>
      <c r="P327" s="6" t="s">
        <v>644</v>
      </c>
      <c r="V327" s="1"/>
      <c r="Z327"/>
      <c r="AA327"/>
    </row>
    <row r="328" spans="10:27" x14ac:dyDescent="0.3">
      <c r="N328" s="1" t="s">
        <v>66</v>
      </c>
      <c r="O328" s="6" t="s">
        <v>247</v>
      </c>
      <c r="P328" s="6" t="s">
        <v>647</v>
      </c>
      <c r="V328" s="1"/>
      <c r="Z328"/>
      <c r="AA328"/>
    </row>
    <row r="329" spans="10:27" x14ac:dyDescent="0.3">
      <c r="N329" s="1" t="s">
        <v>66</v>
      </c>
      <c r="O329" s="6" t="s">
        <v>247</v>
      </c>
      <c r="P329" s="6" t="s">
        <v>650</v>
      </c>
      <c r="V329" s="1"/>
      <c r="Z329"/>
      <c r="AA329"/>
    </row>
    <row r="330" spans="10:27" x14ac:dyDescent="0.3">
      <c r="N330" s="1" t="s">
        <v>66</v>
      </c>
      <c r="O330" s="6" t="s">
        <v>247</v>
      </c>
      <c r="P330" s="6" t="s">
        <v>653</v>
      </c>
      <c r="V330" s="1"/>
      <c r="Z330"/>
      <c r="AA330"/>
    </row>
    <row r="331" spans="10:27" x14ac:dyDescent="0.3">
      <c r="N331" s="1" t="s">
        <v>66</v>
      </c>
      <c r="O331" s="6" t="s">
        <v>259</v>
      </c>
      <c r="P331" s="6" t="s">
        <v>656</v>
      </c>
      <c r="V331" s="1"/>
      <c r="Z331"/>
      <c r="AA331"/>
    </row>
    <row r="332" spans="10:27" x14ac:dyDescent="0.3">
      <c r="N332" s="1" t="s">
        <v>66</v>
      </c>
      <c r="O332" s="6" t="s">
        <v>259</v>
      </c>
      <c r="P332" s="6" t="s">
        <v>658</v>
      </c>
      <c r="V332" s="1"/>
      <c r="Z332"/>
      <c r="AA332"/>
    </row>
    <row r="333" spans="10:27" x14ac:dyDescent="0.3">
      <c r="N333" s="1" t="s">
        <v>66</v>
      </c>
      <c r="O333" s="6" t="s">
        <v>259</v>
      </c>
      <c r="P333" s="6" t="s">
        <v>660</v>
      </c>
      <c r="V333" s="1"/>
      <c r="Z333"/>
      <c r="AA333"/>
    </row>
    <row r="334" spans="10:27" x14ac:dyDescent="0.3">
      <c r="N334" s="1" t="s">
        <v>66</v>
      </c>
      <c r="O334" s="6" t="s">
        <v>259</v>
      </c>
      <c r="P334" s="6" t="s">
        <v>662</v>
      </c>
      <c r="V334" s="1"/>
      <c r="Z334"/>
      <c r="AA334"/>
    </row>
    <row r="335" spans="10:27" x14ac:dyDescent="0.3">
      <c r="N335" s="1" t="s">
        <v>66</v>
      </c>
      <c r="O335" s="6" t="s">
        <v>259</v>
      </c>
      <c r="P335" s="6" t="s">
        <v>664</v>
      </c>
      <c r="V335" s="1"/>
      <c r="Z335"/>
      <c r="AA335"/>
    </row>
    <row r="336" spans="10:27" x14ac:dyDescent="0.3">
      <c r="N336" s="1" t="s">
        <v>66</v>
      </c>
      <c r="O336" s="6" t="s">
        <v>259</v>
      </c>
      <c r="P336" s="6" t="s">
        <v>666</v>
      </c>
      <c r="V336" s="1"/>
      <c r="Z336"/>
      <c r="AA336"/>
    </row>
    <row r="337" spans="14:27" x14ac:dyDescent="0.3">
      <c r="N337" s="1" t="s">
        <v>66</v>
      </c>
      <c r="O337" s="6" t="s">
        <v>259</v>
      </c>
      <c r="P337" s="6" t="s">
        <v>668</v>
      </c>
      <c r="V337" s="1"/>
      <c r="Z337"/>
      <c r="AA337"/>
    </row>
    <row r="338" spans="14:27" x14ac:dyDescent="0.3">
      <c r="N338" s="1" t="s">
        <v>66</v>
      </c>
      <c r="O338" s="6" t="s">
        <v>253</v>
      </c>
      <c r="P338" s="6" t="s">
        <v>670</v>
      </c>
      <c r="V338" s="1"/>
      <c r="Z338"/>
      <c r="AA338"/>
    </row>
    <row r="339" spans="14:27" x14ac:dyDescent="0.3">
      <c r="N339" s="1" t="s">
        <v>66</v>
      </c>
      <c r="O339" s="6" t="s">
        <v>253</v>
      </c>
      <c r="P339" s="6" t="s">
        <v>672</v>
      </c>
      <c r="V339" s="1"/>
      <c r="Z339"/>
      <c r="AA339"/>
    </row>
    <row r="340" spans="14:27" x14ac:dyDescent="0.3">
      <c r="N340" s="1" t="s">
        <v>66</v>
      </c>
      <c r="O340" s="6" t="s">
        <v>253</v>
      </c>
      <c r="P340" s="6" t="s">
        <v>674</v>
      </c>
      <c r="V340" s="1"/>
      <c r="Z340"/>
      <c r="AA340"/>
    </row>
    <row r="341" spans="14:27" x14ac:dyDescent="0.3">
      <c r="N341" s="1" t="s">
        <v>66</v>
      </c>
      <c r="O341" s="6" t="s">
        <v>253</v>
      </c>
      <c r="P341" s="6" t="s">
        <v>676</v>
      </c>
      <c r="V341" s="1"/>
      <c r="Z341"/>
      <c r="AA341"/>
    </row>
    <row r="342" spans="14:27" x14ac:dyDescent="0.3">
      <c r="N342" s="1" t="s">
        <v>66</v>
      </c>
      <c r="O342" s="6" t="s">
        <v>253</v>
      </c>
      <c r="P342" s="6" t="s">
        <v>678</v>
      </c>
      <c r="V342" s="1"/>
      <c r="Z342"/>
      <c r="AA342"/>
    </row>
    <row r="343" spans="14:27" x14ac:dyDescent="0.3">
      <c r="N343" s="1" t="s">
        <v>66</v>
      </c>
      <c r="O343" s="6" t="s">
        <v>253</v>
      </c>
      <c r="P343" s="6" t="s">
        <v>680</v>
      </c>
      <c r="V343" s="1"/>
      <c r="Z343"/>
      <c r="AA343"/>
    </row>
    <row r="344" spans="14:27" x14ac:dyDescent="0.3">
      <c r="N344" s="1" t="s">
        <v>66</v>
      </c>
      <c r="O344" s="6" t="s">
        <v>253</v>
      </c>
      <c r="P344" s="6" t="s">
        <v>682</v>
      </c>
      <c r="V344" s="1"/>
      <c r="Z344"/>
      <c r="AA344"/>
    </row>
    <row r="345" spans="14:27" x14ac:dyDescent="0.3">
      <c r="N345" s="1" t="s">
        <v>66</v>
      </c>
      <c r="O345" s="6" t="s">
        <v>253</v>
      </c>
      <c r="P345" s="6" t="s">
        <v>684</v>
      </c>
      <c r="V345" s="1"/>
      <c r="Z345"/>
      <c r="AA345"/>
    </row>
    <row r="346" spans="14:27" x14ac:dyDescent="0.3">
      <c r="N346" s="1" t="s">
        <v>66</v>
      </c>
      <c r="O346" s="6" t="s">
        <v>253</v>
      </c>
      <c r="P346" s="6" t="s">
        <v>686</v>
      </c>
      <c r="V346" s="1"/>
      <c r="Z346"/>
      <c r="AA346"/>
    </row>
    <row r="347" spans="14:27" x14ac:dyDescent="0.3">
      <c r="N347" s="1" t="s">
        <v>66</v>
      </c>
      <c r="O347" s="6" t="s">
        <v>253</v>
      </c>
      <c r="P347" s="6" t="s">
        <v>688</v>
      </c>
      <c r="V347" s="1"/>
      <c r="Z347"/>
      <c r="AA347"/>
    </row>
    <row r="348" spans="14:27" x14ac:dyDescent="0.3">
      <c r="N348" s="1" t="s">
        <v>66</v>
      </c>
      <c r="O348" s="6" t="s">
        <v>253</v>
      </c>
      <c r="P348" s="6" t="s">
        <v>690</v>
      </c>
      <c r="V348" s="1"/>
      <c r="Z348"/>
      <c r="AA348"/>
    </row>
    <row r="349" spans="14:27" x14ac:dyDescent="0.3">
      <c r="N349" s="1" t="s">
        <v>66</v>
      </c>
      <c r="O349" s="6" t="s">
        <v>256</v>
      </c>
      <c r="P349" s="6" t="s">
        <v>692</v>
      </c>
      <c r="V349" s="1"/>
      <c r="Z349"/>
      <c r="AA349"/>
    </row>
    <row r="350" spans="14:27" x14ac:dyDescent="0.3">
      <c r="N350" s="1" t="s">
        <v>66</v>
      </c>
      <c r="O350" s="6" t="s">
        <v>256</v>
      </c>
      <c r="P350" s="6" t="s">
        <v>694</v>
      </c>
      <c r="V350" s="1"/>
      <c r="Z350"/>
      <c r="AA350"/>
    </row>
    <row r="351" spans="14:27" x14ac:dyDescent="0.3">
      <c r="N351" s="1" t="s">
        <v>66</v>
      </c>
      <c r="O351" s="6" t="s">
        <v>256</v>
      </c>
      <c r="P351" s="6" t="s">
        <v>696</v>
      </c>
      <c r="V351" s="1"/>
      <c r="Z351"/>
      <c r="AA351"/>
    </row>
    <row r="352" spans="14:27" x14ac:dyDescent="0.3">
      <c r="N352" s="1" t="s">
        <v>66</v>
      </c>
      <c r="O352" s="6" t="s">
        <v>256</v>
      </c>
      <c r="P352" s="6" t="s">
        <v>698</v>
      </c>
      <c r="V352" s="1"/>
      <c r="Z352"/>
      <c r="AA352"/>
    </row>
    <row r="353" spans="14:27" x14ac:dyDescent="0.3">
      <c r="N353" s="1" t="s">
        <v>66</v>
      </c>
      <c r="O353" s="6" t="s">
        <v>256</v>
      </c>
      <c r="P353" s="6" t="s">
        <v>700</v>
      </c>
      <c r="V353" s="1"/>
      <c r="Z353"/>
      <c r="AA353"/>
    </row>
    <row r="354" spans="14:27" x14ac:dyDescent="0.3">
      <c r="N354" s="1" t="s">
        <v>66</v>
      </c>
      <c r="O354" s="6" t="s">
        <v>256</v>
      </c>
      <c r="P354" s="6" t="s">
        <v>702</v>
      </c>
      <c r="V354" s="1"/>
      <c r="Z354"/>
      <c r="AA354"/>
    </row>
    <row r="355" spans="14:27" x14ac:dyDescent="0.3">
      <c r="N355" s="1" t="s">
        <v>66</v>
      </c>
      <c r="O355" s="6" t="s">
        <v>256</v>
      </c>
      <c r="P355" s="6" t="s">
        <v>704</v>
      </c>
      <c r="V355" s="1"/>
      <c r="Z355"/>
      <c r="AA355"/>
    </row>
    <row r="356" spans="14:27" x14ac:dyDescent="0.3">
      <c r="N356" s="1" t="s">
        <v>66</v>
      </c>
      <c r="O356" s="6" t="s">
        <v>223</v>
      </c>
      <c r="P356" s="6" t="s">
        <v>706</v>
      </c>
      <c r="V356" s="1"/>
      <c r="Z356"/>
      <c r="AA356"/>
    </row>
    <row r="357" spans="14:27" x14ac:dyDescent="0.3">
      <c r="N357" s="1" t="s">
        <v>66</v>
      </c>
      <c r="O357" s="6" t="s">
        <v>223</v>
      </c>
      <c r="P357" s="6" t="s">
        <v>708</v>
      </c>
      <c r="V357" s="1"/>
      <c r="Z357"/>
      <c r="AA357"/>
    </row>
    <row r="358" spans="14:27" x14ac:dyDescent="0.3">
      <c r="N358" s="1" t="s">
        <v>66</v>
      </c>
      <c r="O358" s="6" t="s">
        <v>223</v>
      </c>
      <c r="P358" s="6" t="s">
        <v>710</v>
      </c>
      <c r="V358" s="1"/>
      <c r="Z358"/>
      <c r="AA358"/>
    </row>
    <row r="359" spans="14:27" x14ac:dyDescent="0.3">
      <c r="N359" s="1" t="s">
        <v>66</v>
      </c>
      <c r="O359" s="6" t="s">
        <v>223</v>
      </c>
      <c r="P359" s="6" t="s">
        <v>712</v>
      </c>
      <c r="V359" s="1"/>
      <c r="Z359"/>
      <c r="AA359"/>
    </row>
    <row r="360" spans="14:27" x14ac:dyDescent="0.3">
      <c r="N360" s="1" t="s">
        <v>66</v>
      </c>
      <c r="O360" s="6" t="s">
        <v>223</v>
      </c>
      <c r="P360" s="6" t="s">
        <v>714</v>
      </c>
      <c r="V360" s="1"/>
      <c r="Z360"/>
      <c r="AA360"/>
    </row>
    <row r="361" spans="14:27" x14ac:dyDescent="0.3">
      <c r="N361" s="1" t="s">
        <v>66</v>
      </c>
      <c r="O361" s="6" t="s">
        <v>226</v>
      </c>
      <c r="P361" s="6" t="s">
        <v>716</v>
      </c>
      <c r="V361" s="1"/>
      <c r="Z361"/>
      <c r="AA361"/>
    </row>
    <row r="362" spans="14:27" x14ac:dyDescent="0.3">
      <c r="N362" s="1" t="s">
        <v>66</v>
      </c>
      <c r="O362" s="6" t="s">
        <v>226</v>
      </c>
      <c r="P362" s="6" t="s">
        <v>718</v>
      </c>
      <c r="V362" s="1"/>
      <c r="Z362"/>
      <c r="AA362"/>
    </row>
    <row r="363" spans="14:27" x14ac:dyDescent="0.3">
      <c r="N363" s="1" t="s">
        <v>66</v>
      </c>
      <c r="O363" s="6" t="s">
        <v>226</v>
      </c>
      <c r="P363" s="6" t="s">
        <v>720</v>
      </c>
      <c r="V363" s="1"/>
      <c r="Z363"/>
      <c r="AA363"/>
    </row>
    <row r="364" spans="14:27" x14ac:dyDescent="0.3">
      <c r="N364" s="1" t="s">
        <v>66</v>
      </c>
      <c r="O364" s="6" t="s">
        <v>226</v>
      </c>
      <c r="P364" s="6" t="s">
        <v>722</v>
      </c>
      <c r="V364" s="1"/>
      <c r="Z364"/>
      <c r="AA364"/>
    </row>
    <row r="365" spans="14:27" x14ac:dyDescent="0.3">
      <c r="N365" s="1" t="s">
        <v>66</v>
      </c>
      <c r="O365" s="6" t="s">
        <v>226</v>
      </c>
      <c r="P365" s="6" t="s">
        <v>724</v>
      </c>
      <c r="V365" s="1"/>
      <c r="Z365"/>
      <c r="AA365"/>
    </row>
    <row r="366" spans="14:27" x14ac:dyDescent="0.3">
      <c r="N366" s="1" t="s">
        <v>66</v>
      </c>
      <c r="O366" s="6" t="s">
        <v>226</v>
      </c>
      <c r="P366" s="6" t="s">
        <v>726</v>
      </c>
      <c r="V366" s="1"/>
      <c r="Z366"/>
      <c r="AA366"/>
    </row>
    <row r="367" spans="14:27" x14ac:dyDescent="0.3">
      <c r="N367" s="1" t="s">
        <v>66</v>
      </c>
      <c r="O367" s="6" t="s">
        <v>226</v>
      </c>
      <c r="P367" s="6" t="s">
        <v>728</v>
      </c>
      <c r="V367" s="1"/>
      <c r="Z367"/>
      <c r="AA367"/>
    </row>
    <row r="368" spans="14:27" x14ac:dyDescent="0.3">
      <c r="N368" s="1" t="s">
        <v>66</v>
      </c>
      <c r="O368" s="6" t="s">
        <v>229</v>
      </c>
      <c r="P368" s="6" t="s">
        <v>730</v>
      </c>
      <c r="V368" s="1"/>
      <c r="Z368"/>
      <c r="AA368"/>
    </row>
    <row r="369" spans="14:27" x14ac:dyDescent="0.3">
      <c r="N369" s="1" t="s">
        <v>66</v>
      </c>
      <c r="O369" s="6" t="s">
        <v>229</v>
      </c>
      <c r="P369" s="6" t="s">
        <v>732</v>
      </c>
      <c r="V369" s="1"/>
      <c r="Z369"/>
      <c r="AA369"/>
    </row>
    <row r="370" spans="14:27" x14ac:dyDescent="0.3">
      <c r="N370" s="1" t="s">
        <v>66</v>
      </c>
      <c r="O370" s="6" t="s">
        <v>229</v>
      </c>
      <c r="P370" s="6" t="s">
        <v>734</v>
      </c>
      <c r="V370" s="1"/>
      <c r="Z370"/>
      <c r="AA370"/>
    </row>
    <row r="371" spans="14:27" x14ac:dyDescent="0.3">
      <c r="N371" s="1" t="s">
        <v>66</v>
      </c>
      <c r="O371" s="6" t="s">
        <v>232</v>
      </c>
      <c r="P371" s="6" t="s">
        <v>736</v>
      </c>
      <c r="V371" s="1"/>
      <c r="Z371"/>
      <c r="AA371"/>
    </row>
    <row r="372" spans="14:27" x14ac:dyDescent="0.3">
      <c r="N372" s="1" t="s">
        <v>66</v>
      </c>
      <c r="O372" s="6" t="s">
        <v>232</v>
      </c>
      <c r="P372" s="6" t="s">
        <v>738</v>
      </c>
      <c r="V372" s="1"/>
      <c r="Z372"/>
      <c r="AA372"/>
    </row>
    <row r="373" spans="14:27" x14ac:dyDescent="0.3">
      <c r="N373" s="1" t="s">
        <v>66</v>
      </c>
      <c r="O373" s="6" t="s">
        <v>232</v>
      </c>
      <c r="P373" s="6" t="s">
        <v>740</v>
      </c>
      <c r="V373" s="1"/>
      <c r="Z373"/>
      <c r="AA373"/>
    </row>
    <row r="374" spans="14:27" x14ac:dyDescent="0.3">
      <c r="N374" s="1" t="s">
        <v>66</v>
      </c>
      <c r="O374" s="6" t="s">
        <v>232</v>
      </c>
      <c r="P374" s="6" t="s">
        <v>742</v>
      </c>
      <c r="V374" s="1"/>
      <c r="Z374"/>
      <c r="AA374"/>
    </row>
    <row r="375" spans="14:27" x14ac:dyDescent="0.3">
      <c r="N375" s="1" t="s">
        <v>66</v>
      </c>
      <c r="O375" s="6" t="s">
        <v>232</v>
      </c>
      <c r="P375" s="6" t="s">
        <v>744</v>
      </c>
      <c r="V375" s="1"/>
      <c r="Z375"/>
      <c r="AA375"/>
    </row>
    <row r="376" spans="14:27" x14ac:dyDescent="0.3">
      <c r="N376" s="1" t="s">
        <v>66</v>
      </c>
      <c r="O376" s="6" t="s">
        <v>232</v>
      </c>
      <c r="P376" s="6" t="s">
        <v>746</v>
      </c>
      <c r="V376" s="1"/>
      <c r="Z376"/>
      <c r="AA376"/>
    </row>
    <row r="377" spans="14:27" x14ac:dyDescent="0.3">
      <c r="N377" s="1" t="s">
        <v>66</v>
      </c>
      <c r="O377" s="6" t="s">
        <v>235</v>
      </c>
      <c r="P377" s="6" t="s">
        <v>748</v>
      </c>
      <c r="V377" s="1"/>
      <c r="Z377"/>
      <c r="AA377"/>
    </row>
    <row r="378" spans="14:27" x14ac:dyDescent="0.3">
      <c r="N378" s="1" t="s">
        <v>66</v>
      </c>
      <c r="O378" s="6" t="s">
        <v>235</v>
      </c>
      <c r="P378" s="6" t="s">
        <v>750</v>
      </c>
      <c r="V378" s="1"/>
      <c r="Z378"/>
      <c r="AA378"/>
    </row>
    <row r="379" spans="14:27" x14ac:dyDescent="0.3">
      <c r="N379" s="1" t="s">
        <v>66</v>
      </c>
      <c r="O379" s="6" t="s">
        <v>235</v>
      </c>
      <c r="P379" s="6" t="s">
        <v>752</v>
      </c>
      <c r="V379" s="1"/>
      <c r="Z379"/>
      <c r="AA379"/>
    </row>
    <row r="380" spans="14:27" x14ac:dyDescent="0.3">
      <c r="N380" s="1" t="s">
        <v>66</v>
      </c>
      <c r="O380" s="6" t="s">
        <v>238</v>
      </c>
      <c r="P380" s="6" t="s">
        <v>754</v>
      </c>
      <c r="V380" s="1"/>
      <c r="Z380"/>
      <c r="AA380"/>
    </row>
    <row r="381" spans="14:27" x14ac:dyDescent="0.3">
      <c r="N381" s="1" t="s">
        <v>66</v>
      </c>
      <c r="O381" s="6" t="s">
        <v>238</v>
      </c>
      <c r="P381" s="6" t="s">
        <v>756</v>
      </c>
      <c r="V381" s="1"/>
      <c r="Z381"/>
      <c r="AA381"/>
    </row>
    <row r="382" spans="14:27" x14ac:dyDescent="0.3">
      <c r="N382" s="1" t="s">
        <v>66</v>
      </c>
      <c r="O382" s="6" t="s">
        <v>241</v>
      </c>
      <c r="P382" s="6" t="s">
        <v>758</v>
      </c>
      <c r="V382" s="1"/>
      <c r="Z382"/>
      <c r="AA382"/>
    </row>
    <row r="383" spans="14:27" x14ac:dyDescent="0.3">
      <c r="N383" s="1" t="s">
        <v>66</v>
      </c>
      <c r="O383" s="6" t="s">
        <v>241</v>
      </c>
      <c r="P383" s="6" t="s">
        <v>760</v>
      </c>
      <c r="V383" s="1"/>
      <c r="Z383"/>
      <c r="AA383"/>
    </row>
    <row r="384" spans="14:27" x14ac:dyDescent="0.3">
      <c r="N384" s="1" t="s">
        <v>66</v>
      </c>
      <c r="O384" s="6" t="s">
        <v>241</v>
      </c>
      <c r="P384" s="6" t="s">
        <v>762</v>
      </c>
      <c r="V384" s="1"/>
      <c r="Z384"/>
      <c r="AA384"/>
    </row>
    <row r="385" spans="14:27" x14ac:dyDescent="0.3">
      <c r="N385" s="1" t="s">
        <v>66</v>
      </c>
      <c r="O385" s="6" t="s">
        <v>241</v>
      </c>
      <c r="P385" s="6" t="s">
        <v>764</v>
      </c>
      <c r="V385" s="1"/>
      <c r="Z385"/>
      <c r="AA385"/>
    </row>
    <row r="386" spans="14:27" x14ac:dyDescent="0.3">
      <c r="N386" s="1" t="s">
        <v>66</v>
      </c>
      <c r="O386" s="6" t="s">
        <v>241</v>
      </c>
      <c r="P386" s="6" t="s">
        <v>766</v>
      </c>
      <c r="V386" s="1"/>
      <c r="Z386"/>
      <c r="AA386"/>
    </row>
    <row r="387" spans="14:27" x14ac:dyDescent="0.3">
      <c r="N387" s="1" t="s">
        <v>66</v>
      </c>
      <c r="O387" s="6" t="s">
        <v>244</v>
      </c>
      <c r="P387" s="6" t="s">
        <v>587</v>
      </c>
      <c r="V387" s="1"/>
      <c r="Z387"/>
      <c r="AA387"/>
    </row>
    <row r="388" spans="14:27" x14ac:dyDescent="0.3">
      <c r="N388" s="1" t="s">
        <v>66</v>
      </c>
      <c r="O388" s="6" t="s">
        <v>244</v>
      </c>
      <c r="P388" s="6" t="s">
        <v>590</v>
      </c>
      <c r="V388" s="1"/>
      <c r="Z388"/>
      <c r="AA388"/>
    </row>
    <row r="389" spans="14:27" x14ac:dyDescent="0.3">
      <c r="N389" s="1" t="s">
        <v>66</v>
      </c>
      <c r="O389" s="6" t="s">
        <v>244</v>
      </c>
      <c r="P389" s="6" t="s">
        <v>593</v>
      </c>
      <c r="V389" s="1"/>
      <c r="Z389"/>
      <c r="AA389"/>
    </row>
    <row r="390" spans="14:27" x14ac:dyDescent="0.3">
      <c r="N390" s="1" t="s">
        <v>85</v>
      </c>
      <c r="O390" s="4" t="s">
        <v>207</v>
      </c>
      <c r="P390" s="4" t="s">
        <v>263</v>
      </c>
      <c r="V390" s="1"/>
      <c r="Z390"/>
      <c r="AA390"/>
    </row>
    <row r="391" spans="14:27" x14ac:dyDescent="0.3">
      <c r="N391" s="1" t="s">
        <v>85</v>
      </c>
      <c r="O391" s="4" t="s">
        <v>207</v>
      </c>
      <c r="P391" s="4" t="s">
        <v>266</v>
      </c>
      <c r="V391" s="1"/>
      <c r="Z391"/>
      <c r="AA391"/>
    </row>
    <row r="392" spans="14:27" x14ac:dyDescent="0.3">
      <c r="N392" s="1" t="s">
        <v>85</v>
      </c>
      <c r="O392" s="4" t="s">
        <v>207</v>
      </c>
      <c r="P392" s="4" t="s">
        <v>269</v>
      </c>
      <c r="V392" s="1"/>
      <c r="Z392"/>
      <c r="AA392"/>
    </row>
    <row r="393" spans="14:27" x14ac:dyDescent="0.3">
      <c r="N393" s="1" t="s">
        <v>85</v>
      </c>
      <c r="O393" s="4" t="s">
        <v>207</v>
      </c>
      <c r="P393" s="4" t="s">
        <v>272</v>
      </c>
      <c r="V393" s="1"/>
      <c r="Z393"/>
      <c r="AA393"/>
    </row>
    <row r="394" spans="14:27" x14ac:dyDescent="0.3">
      <c r="N394" s="1" t="s">
        <v>85</v>
      </c>
      <c r="O394" s="4" t="s">
        <v>207</v>
      </c>
      <c r="P394" s="4" t="s">
        <v>275</v>
      </c>
      <c r="V394" s="1"/>
      <c r="Z394"/>
      <c r="AA394"/>
    </row>
    <row r="395" spans="14:27" x14ac:dyDescent="0.3">
      <c r="N395" s="1" t="s">
        <v>85</v>
      </c>
      <c r="O395" s="4" t="s">
        <v>207</v>
      </c>
      <c r="P395" s="4" t="s">
        <v>278</v>
      </c>
      <c r="V395" s="1"/>
      <c r="Z395"/>
      <c r="AA395"/>
    </row>
    <row r="396" spans="14:27" x14ac:dyDescent="0.3">
      <c r="N396" s="1" t="s">
        <v>85</v>
      </c>
      <c r="O396" s="4" t="s">
        <v>207</v>
      </c>
      <c r="P396" s="4" t="s">
        <v>281</v>
      </c>
      <c r="V396" s="1"/>
      <c r="Z396"/>
      <c r="AA396"/>
    </row>
    <row r="397" spans="14:27" x14ac:dyDescent="0.3">
      <c r="N397" s="1" t="s">
        <v>85</v>
      </c>
      <c r="O397" s="4" t="s">
        <v>207</v>
      </c>
      <c r="P397" s="4" t="s">
        <v>284</v>
      </c>
      <c r="V397" s="1"/>
      <c r="Z397"/>
      <c r="AA397"/>
    </row>
    <row r="398" spans="14:27" x14ac:dyDescent="0.3">
      <c r="N398" s="1" t="s">
        <v>85</v>
      </c>
      <c r="O398" s="4" t="s">
        <v>181</v>
      </c>
      <c r="P398" s="4" t="s">
        <v>287</v>
      </c>
      <c r="V398" s="1"/>
      <c r="Z398"/>
      <c r="AA398"/>
    </row>
    <row r="399" spans="14:27" x14ac:dyDescent="0.3">
      <c r="N399" s="1" t="s">
        <v>85</v>
      </c>
      <c r="O399" s="4" t="s">
        <v>181</v>
      </c>
      <c r="P399" s="4" t="s">
        <v>289</v>
      </c>
      <c r="V399" s="1"/>
      <c r="Z399"/>
      <c r="AA399"/>
    </row>
    <row r="400" spans="14:27" x14ac:dyDescent="0.3">
      <c r="N400" s="1" t="s">
        <v>85</v>
      </c>
      <c r="O400" s="4" t="s">
        <v>181</v>
      </c>
      <c r="P400" s="4" t="s">
        <v>292</v>
      </c>
      <c r="V400" s="1"/>
      <c r="Z400"/>
      <c r="AA400"/>
    </row>
    <row r="401" spans="14:27" x14ac:dyDescent="0.3">
      <c r="N401" s="1" t="s">
        <v>85</v>
      </c>
      <c r="O401" s="4" t="s">
        <v>181</v>
      </c>
      <c r="P401" s="4" t="s">
        <v>295</v>
      </c>
      <c r="V401" s="1"/>
      <c r="Z401"/>
      <c r="AA401"/>
    </row>
    <row r="402" spans="14:27" x14ac:dyDescent="0.3">
      <c r="N402" s="1" t="s">
        <v>85</v>
      </c>
      <c r="O402" s="4" t="s">
        <v>181</v>
      </c>
      <c r="P402" s="4" t="s">
        <v>298</v>
      </c>
      <c r="V402" s="1"/>
      <c r="Z402"/>
      <c r="AA402"/>
    </row>
    <row r="403" spans="14:27" x14ac:dyDescent="0.3">
      <c r="N403" s="1" t="s">
        <v>85</v>
      </c>
      <c r="O403" s="4" t="s">
        <v>181</v>
      </c>
      <c r="P403" s="4" t="s">
        <v>301</v>
      </c>
      <c r="V403" s="1"/>
      <c r="Z403"/>
      <c r="AA403"/>
    </row>
    <row r="404" spans="14:27" x14ac:dyDescent="0.3">
      <c r="N404" s="1" t="s">
        <v>85</v>
      </c>
      <c r="O404" s="4" t="s">
        <v>181</v>
      </c>
      <c r="P404" s="4" t="s">
        <v>304</v>
      </c>
      <c r="V404" s="1"/>
      <c r="Z404"/>
      <c r="AA404"/>
    </row>
    <row r="405" spans="14:27" x14ac:dyDescent="0.3">
      <c r="N405" s="1" t="s">
        <v>85</v>
      </c>
      <c r="O405" s="4" t="s">
        <v>181</v>
      </c>
      <c r="P405" s="4" t="s">
        <v>307</v>
      </c>
      <c r="V405" s="1"/>
      <c r="Z405"/>
      <c r="AA405"/>
    </row>
    <row r="406" spans="14:27" x14ac:dyDescent="0.3">
      <c r="N406" s="1" t="s">
        <v>85</v>
      </c>
      <c r="O406" s="4" t="s">
        <v>181</v>
      </c>
      <c r="P406" s="4" t="s">
        <v>310</v>
      </c>
      <c r="V406" s="1"/>
      <c r="Z406"/>
      <c r="AA406"/>
    </row>
    <row r="407" spans="14:27" x14ac:dyDescent="0.3">
      <c r="N407" s="1" t="s">
        <v>85</v>
      </c>
      <c r="O407" s="4" t="s">
        <v>181</v>
      </c>
      <c r="P407" s="4" t="s">
        <v>313</v>
      </c>
      <c r="V407" s="1"/>
      <c r="Z407"/>
      <c r="AA407"/>
    </row>
    <row r="408" spans="14:27" x14ac:dyDescent="0.3">
      <c r="N408" s="1" t="s">
        <v>85</v>
      </c>
      <c r="O408" s="4" t="s">
        <v>181</v>
      </c>
      <c r="P408" s="4" t="s">
        <v>316</v>
      </c>
      <c r="V408" s="1"/>
      <c r="Z408"/>
      <c r="AA408"/>
    </row>
    <row r="409" spans="14:27" x14ac:dyDescent="0.3">
      <c r="N409" s="1" t="s">
        <v>85</v>
      </c>
      <c r="O409" s="4" t="s">
        <v>187</v>
      </c>
      <c r="P409" s="4" t="s">
        <v>319</v>
      </c>
      <c r="V409" s="1"/>
      <c r="Z409"/>
      <c r="AA409"/>
    </row>
    <row r="410" spans="14:27" x14ac:dyDescent="0.3">
      <c r="N410" s="1" t="s">
        <v>85</v>
      </c>
      <c r="O410" s="4" t="s">
        <v>187</v>
      </c>
      <c r="P410" s="4" t="s">
        <v>322</v>
      </c>
      <c r="V410" s="1"/>
      <c r="Z410"/>
      <c r="AA410"/>
    </row>
    <row r="411" spans="14:27" x14ac:dyDescent="0.3">
      <c r="N411" s="1" t="s">
        <v>85</v>
      </c>
      <c r="O411" s="4" t="s">
        <v>187</v>
      </c>
      <c r="P411" s="4" t="s">
        <v>324</v>
      </c>
      <c r="V411" s="1"/>
      <c r="Z411"/>
      <c r="AA411"/>
    </row>
    <row r="412" spans="14:27" x14ac:dyDescent="0.3">
      <c r="N412" s="1" t="s">
        <v>85</v>
      </c>
      <c r="O412" s="4" t="s">
        <v>187</v>
      </c>
      <c r="P412" s="4" t="s">
        <v>327</v>
      </c>
      <c r="V412" s="1"/>
      <c r="Z412"/>
      <c r="AA412"/>
    </row>
    <row r="413" spans="14:27" x14ac:dyDescent="0.3">
      <c r="N413" s="1" t="s">
        <v>85</v>
      </c>
      <c r="O413" s="4" t="s">
        <v>187</v>
      </c>
      <c r="P413" s="4" t="s">
        <v>330</v>
      </c>
      <c r="V413" s="1"/>
      <c r="Z413"/>
      <c r="AA413"/>
    </row>
    <row r="414" spans="14:27" x14ac:dyDescent="0.3">
      <c r="N414" s="1" t="s">
        <v>85</v>
      </c>
      <c r="O414" s="4" t="s">
        <v>187</v>
      </c>
      <c r="P414" s="4" t="s">
        <v>333</v>
      </c>
      <c r="V414" s="1"/>
      <c r="Z414"/>
      <c r="AA414"/>
    </row>
    <row r="415" spans="14:27" x14ac:dyDescent="0.3">
      <c r="N415" s="1" t="s">
        <v>85</v>
      </c>
      <c r="O415" s="4" t="s">
        <v>187</v>
      </c>
      <c r="P415" s="4" t="s">
        <v>336</v>
      </c>
      <c r="V415" s="1"/>
      <c r="Z415"/>
      <c r="AA415"/>
    </row>
    <row r="416" spans="14:27" x14ac:dyDescent="0.3">
      <c r="N416" s="1" t="s">
        <v>85</v>
      </c>
      <c r="O416" s="4" t="s">
        <v>187</v>
      </c>
      <c r="P416" s="4" t="s">
        <v>339</v>
      </c>
      <c r="V416" s="1"/>
      <c r="Z416"/>
      <c r="AA416"/>
    </row>
    <row r="417" spans="14:27" x14ac:dyDescent="0.3">
      <c r="N417" s="1" t="s">
        <v>85</v>
      </c>
      <c r="O417" s="4" t="s">
        <v>187</v>
      </c>
      <c r="P417" s="4" t="s">
        <v>342</v>
      </c>
      <c r="V417" s="1"/>
      <c r="Z417"/>
      <c r="AA417"/>
    </row>
    <row r="418" spans="14:27" x14ac:dyDescent="0.3">
      <c r="N418" s="1" t="s">
        <v>85</v>
      </c>
      <c r="O418" s="4" t="s">
        <v>187</v>
      </c>
      <c r="P418" s="4" t="s">
        <v>345</v>
      </c>
      <c r="V418" s="1"/>
      <c r="Z418"/>
      <c r="AA418"/>
    </row>
    <row r="419" spans="14:27" x14ac:dyDescent="0.3">
      <c r="N419" s="1" t="s">
        <v>85</v>
      </c>
      <c r="O419" s="4" t="s">
        <v>187</v>
      </c>
      <c r="P419" s="4" t="s">
        <v>348</v>
      </c>
      <c r="V419" s="1"/>
      <c r="Z419"/>
      <c r="AA419"/>
    </row>
    <row r="420" spans="14:27" x14ac:dyDescent="0.3">
      <c r="N420" s="1" t="s">
        <v>85</v>
      </c>
      <c r="O420" s="4" t="s">
        <v>184</v>
      </c>
      <c r="P420" s="4" t="s">
        <v>351</v>
      </c>
      <c r="V420" s="1"/>
      <c r="Z420"/>
      <c r="AA420"/>
    </row>
    <row r="421" spans="14:27" x14ac:dyDescent="0.3">
      <c r="N421" s="1" t="s">
        <v>85</v>
      </c>
      <c r="O421" s="4" t="s">
        <v>184</v>
      </c>
      <c r="P421" s="4" t="s">
        <v>354</v>
      </c>
      <c r="V421" s="1"/>
      <c r="Z421"/>
      <c r="AA421"/>
    </row>
    <row r="422" spans="14:27" x14ac:dyDescent="0.3">
      <c r="N422" s="1" t="s">
        <v>85</v>
      </c>
      <c r="O422" s="4" t="s">
        <v>184</v>
      </c>
      <c r="P422" s="4" t="s">
        <v>357</v>
      </c>
      <c r="V422" s="1"/>
      <c r="Z422"/>
      <c r="AA422"/>
    </row>
    <row r="423" spans="14:27" x14ac:dyDescent="0.3">
      <c r="N423" s="1" t="s">
        <v>85</v>
      </c>
      <c r="O423" s="4" t="s">
        <v>184</v>
      </c>
      <c r="P423" s="4" t="s">
        <v>360</v>
      </c>
      <c r="V423" s="1"/>
      <c r="Z423"/>
      <c r="AA423"/>
    </row>
    <row r="424" spans="14:27" x14ac:dyDescent="0.3">
      <c r="N424" s="1" t="s">
        <v>85</v>
      </c>
      <c r="O424" s="4" t="s">
        <v>184</v>
      </c>
      <c r="P424" s="4" t="s">
        <v>363</v>
      </c>
      <c r="V424" s="1"/>
      <c r="Z424"/>
      <c r="AA424"/>
    </row>
    <row r="425" spans="14:27" x14ac:dyDescent="0.3">
      <c r="N425" s="1" t="s">
        <v>85</v>
      </c>
      <c r="O425" s="4" t="s">
        <v>184</v>
      </c>
      <c r="P425" s="4" t="s">
        <v>366</v>
      </c>
      <c r="V425" s="1"/>
      <c r="Z425"/>
      <c r="AA425"/>
    </row>
    <row r="426" spans="14:27" x14ac:dyDescent="0.3">
      <c r="N426" s="1" t="s">
        <v>85</v>
      </c>
      <c r="O426" s="4" t="s">
        <v>184</v>
      </c>
      <c r="P426" s="4" t="s">
        <v>369</v>
      </c>
      <c r="V426" s="1"/>
      <c r="Z426"/>
      <c r="AA426"/>
    </row>
    <row r="427" spans="14:27" x14ac:dyDescent="0.3">
      <c r="N427" s="1" t="s">
        <v>85</v>
      </c>
      <c r="O427" s="4" t="s">
        <v>184</v>
      </c>
      <c r="P427" s="4" t="s">
        <v>372</v>
      </c>
      <c r="V427" s="1"/>
      <c r="Z427"/>
      <c r="AA427"/>
    </row>
    <row r="428" spans="14:27" x14ac:dyDescent="0.3">
      <c r="N428" s="1" t="s">
        <v>85</v>
      </c>
      <c r="O428" s="4" t="s">
        <v>184</v>
      </c>
      <c r="P428" s="4" t="s">
        <v>375</v>
      </c>
      <c r="V428" s="1"/>
      <c r="Z428"/>
      <c r="AA428"/>
    </row>
    <row r="429" spans="14:27" x14ac:dyDescent="0.3">
      <c r="N429" s="1" t="s">
        <v>85</v>
      </c>
      <c r="O429" s="4" t="s">
        <v>184</v>
      </c>
      <c r="P429" s="4" t="s">
        <v>378</v>
      </c>
      <c r="V429" s="1"/>
      <c r="Z429"/>
      <c r="AA429"/>
    </row>
    <row r="430" spans="14:27" x14ac:dyDescent="0.3">
      <c r="N430" s="1" t="s">
        <v>85</v>
      </c>
      <c r="O430" s="4" t="s">
        <v>184</v>
      </c>
      <c r="P430" s="4" t="s">
        <v>381</v>
      </c>
      <c r="V430" s="1"/>
      <c r="Z430"/>
      <c r="AA430"/>
    </row>
    <row r="431" spans="14:27" x14ac:dyDescent="0.3">
      <c r="N431" s="1" t="s">
        <v>85</v>
      </c>
      <c r="O431" s="4" t="s">
        <v>184</v>
      </c>
      <c r="P431" s="4" t="s">
        <v>384</v>
      </c>
      <c r="V431" s="1"/>
      <c r="Z431"/>
      <c r="AA431"/>
    </row>
    <row r="432" spans="14:27" x14ac:dyDescent="0.3">
      <c r="N432" s="1" t="s">
        <v>85</v>
      </c>
      <c r="O432" s="4" t="s">
        <v>190</v>
      </c>
      <c r="P432" s="4" t="s">
        <v>387</v>
      </c>
      <c r="V432" s="1"/>
      <c r="Z432"/>
      <c r="AA432"/>
    </row>
    <row r="433" spans="14:27" x14ac:dyDescent="0.3">
      <c r="N433" s="1" t="s">
        <v>85</v>
      </c>
      <c r="O433" s="4" t="s">
        <v>190</v>
      </c>
      <c r="P433" s="4" t="s">
        <v>390</v>
      </c>
      <c r="V433" s="1"/>
      <c r="Z433"/>
      <c r="AA433"/>
    </row>
    <row r="434" spans="14:27" x14ac:dyDescent="0.3">
      <c r="N434" s="1" t="s">
        <v>85</v>
      </c>
      <c r="O434" s="4" t="s">
        <v>190</v>
      </c>
      <c r="P434" s="4" t="s">
        <v>393</v>
      </c>
      <c r="V434" s="1"/>
      <c r="Z434"/>
      <c r="AA434"/>
    </row>
    <row r="435" spans="14:27" x14ac:dyDescent="0.3">
      <c r="N435" s="1" t="s">
        <v>85</v>
      </c>
      <c r="O435" s="4" t="s">
        <v>190</v>
      </c>
      <c r="P435" s="4" t="s">
        <v>396</v>
      </c>
      <c r="V435" s="1"/>
      <c r="Z435"/>
      <c r="AA435"/>
    </row>
    <row r="436" spans="14:27" x14ac:dyDescent="0.3">
      <c r="N436" s="1" t="s">
        <v>85</v>
      </c>
      <c r="O436" s="4" t="s">
        <v>190</v>
      </c>
      <c r="P436" s="4" t="s">
        <v>399</v>
      </c>
      <c r="V436" s="1"/>
      <c r="Z436"/>
      <c r="AA436"/>
    </row>
    <row r="437" spans="14:27" x14ac:dyDescent="0.3">
      <c r="N437" s="1" t="s">
        <v>85</v>
      </c>
      <c r="O437" s="4" t="s">
        <v>190</v>
      </c>
      <c r="P437" s="4" t="s">
        <v>402</v>
      </c>
      <c r="V437" s="1"/>
      <c r="Z437"/>
      <c r="AA437"/>
    </row>
    <row r="438" spans="14:27" x14ac:dyDescent="0.3">
      <c r="N438" s="1" t="s">
        <v>85</v>
      </c>
      <c r="O438" s="4" t="s">
        <v>190</v>
      </c>
      <c r="P438" s="4" t="s">
        <v>405</v>
      </c>
      <c r="V438" s="1"/>
      <c r="Z438"/>
      <c r="AA438"/>
    </row>
    <row r="439" spans="14:27" x14ac:dyDescent="0.3">
      <c r="N439" s="1" t="s">
        <v>85</v>
      </c>
      <c r="O439" s="4" t="s">
        <v>190</v>
      </c>
      <c r="P439" s="4" t="s">
        <v>408</v>
      </c>
      <c r="V439" s="1"/>
      <c r="Z439"/>
      <c r="AA439"/>
    </row>
    <row r="440" spans="14:27" x14ac:dyDescent="0.3">
      <c r="N440" s="1" t="s">
        <v>85</v>
      </c>
      <c r="O440" s="4" t="s">
        <v>190</v>
      </c>
      <c r="P440" s="4" t="s">
        <v>411</v>
      </c>
      <c r="V440" s="1"/>
      <c r="Z440"/>
      <c r="AA440"/>
    </row>
    <row r="441" spans="14:27" x14ac:dyDescent="0.3">
      <c r="N441" s="1" t="s">
        <v>85</v>
      </c>
      <c r="O441" s="4" t="s">
        <v>190</v>
      </c>
      <c r="P441" s="4" t="s">
        <v>414</v>
      </c>
      <c r="V441" s="1"/>
      <c r="Z441"/>
      <c r="AA441"/>
    </row>
    <row r="442" spans="14:27" x14ac:dyDescent="0.3">
      <c r="N442" s="1" t="s">
        <v>85</v>
      </c>
      <c r="O442" s="4" t="s">
        <v>190</v>
      </c>
      <c r="P442" s="4" t="s">
        <v>417</v>
      </c>
      <c r="V442" s="1"/>
      <c r="Z442"/>
      <c r="AA442"/>
    </row>
    <row r="443" spans="14:27" x14ac:dyDescent="0.3">
      <c r="N443" s="1" t="s">
        <v>85</v>
      </c>
      <c r="O443" s="4" t="s">
        <v>193</v>
      </c>
      <c r="P443" s="4" t="s">
        <v>420</v>
      </c>
      <c r="V443" s="1"/>
      <c r="Z443"/>
      <c r="AA443"/>
    </row>
    <row r="444" spans="14:27" x14ac:dyDescent="0.3">
      <c r="N444" s="1" t="s">
        <v>85</v>
      </c>
      <c r="O444" s="4" t="s">
        <v>193</v>
      </c>
      <c r="P444" s="4" t="s">
        <v>423</v>
      </c>
      <c r="V444" s="1"/>
      <c r="Z444"/>
      <c r="AA444"/>
    </row>
    <row r="445" spans="14:27" x14ac:dyDescent="0.3">
      <c r="N445" s="1" t="s">
        <v>85</v>
      </c>
      <c r="O445" s="4" t="s">
        <v>193</v>
      </c>
      <c r="P445" s="4" t="s">
        <v>426</v>
      </c>
      <c r="V445" s="1"/>
      <c r="Z445"/>
      <c r="AA445"/>
    </row>
    <row r="446" spans="14:27" x14ac:dyDescent="0.3">
      <c r="N446" s="1" t="s">
        <v>85</v>
      </c>
      <c r="O446" s="4" t="s">
        <v>193</v>
      </c>
      <c r="P446" s="4" t="s">
        <v>429</v>
      </c>
      <c r="V446" s="1"/>
      <c r="Z446"/>
      <c r="AA446"/>
    </row>
    <row r="447" spans="14:27" x14ac:dyDescent="0.3">
      <c r="N447" s="1" t="s">
        <v>85</v>
      </c>
      <c r="O447" s="4" t="s">
        <v>193</v>
      </c>
      <c r="P447" s="4" t="s">
        <v>432</v>
      </c>
      <c r="V447" s="1"/>
      <c r="Z447"/>
      <c r="AA447"/>
    </row>
    <row r="448" spans="14:27" x14ac:dyDescent="0.3">
      <c r="N448" s="1" t="s">
        <v>85</v>
      </c>
      <c r="O448" s="4" t="s">
        <v>193</v>
      </c>
      <c r="P448" s="4" t="s">
        <v>435</v>
      </c>
      <c r="V448" s="1"/>
      <c r="Z448"/>
      <c r="AA448"/>
    </row>
    <row r="449" spans="14:27" x14ac:dyDescent="0.3">
      <c r="N449" s="1" t="s">
        <v>85</v>
      </c>
      <c r="O449" s="4" t="s">
        <v>193</v>
      </c>
      <c r="P449" s="4" t="s">
        <v>438</v>
      </c>
      <c r="V449" s="1"/>
      <c r="Z449"/>
      <c r="AA449"/>
    </row>
    <row r="450" spans="14:27" x14ac:dyDescent="0.3">
      <c r="N450" s="1" t="s">
        <v>85</v>
      </c>
      <c r="O450" s="4" t="s">
        <v>193</v>
      </c>
      <c r="P450" s="4" t="s">
        <v>441</v>
      </c>
      <c r="V450" s="1"/>
      <c r="Z450"/>
      <c r="AA450"/>
    </row>
    <row r="451" spans="14:27" x14ac:dyDescent="0.3">
      <c r="N451" s="1" t="s">
        <v>85</v>
      </c>
      <c r="O451" s="4" t="s">
        <v>193</v>
      </c>
      <c r="P451" s="4" t="s">
        <v>444</v>
      </c>
      <c r="V451" s="1"/>
      <c r="Z451"/>
      <c r="AA451"/>
    </row>
    <row r="452" spans="14:27" x14ac:dyDescent="0.3">
      <c r="N452" s="1" t="s">
        <v>85</v>
      </c>
      <c r="O452" s="4" t="s">
        <v>193</v>
      </c>
      <c r="P452" s="4" t="s">
        <v>447</v>
      </c>
      <c r="V452" s="1"/>
      <c r="Z452"/>
      <c r="AA452"/>
    </row>
    <row r="453" spans="14:27" x14ac:dyDescent="0.3">
      <c r="N453" s="1" t="s">
        <v>85</v>
      </c>
      <c r="O453" s="4" t="s">
        <v>211</v>
      </c>
      <c r="P453" s="4" t="s">
        <v>450</v>
      </c>
      <c r="V453" s="1"/>
      <c r="Z453"/>
      <c r="AA453"/>
    </row>
    <row r="454" spans="14:27" x14ac:dyDescent="0.3">
      <c r="N454" s="1" t="s">
        <v>85</v>
      </c>
      <c r="O454" s="4" t="s">
        <v>211</v>
      </c>
      <c r="P454" s="4" t="s">
        <v>453</v>
      </c>
      <c r="V454" s="1"/>
      <c r="Z454"/>
      <c r="AA454"/>
    </row>
    <row r="455" spans="14:27" x14ac:dyDescent="0.3">
      <c r="N455" s="1" t="s">
        <v>85</v>
      </c>
      <c r="O455" s="4" t="s">
        <v>211</v>
      </c>
      <c r="P455" s="4" t="s">
        <v>456</v>
      </c>
      <c r="V455" s="1"/>
      <c r="Z455"/>
      <c r="AA455"/>
    </row>
    <row r="456" spans="14:27" x14ac:dyDescent="0.3">
      <c r="N456" s="1" t="s">
        <v>85</v>
      </c>
      <c r="O456" s="4" t="s">
        <v>211</v>
      </c>
      <c r="P456" s="4" t="s">
        <v>459</v>
      </c>
      <c r="V456" s="1"/>
      <c r="Z456"/>
      <c r="AA456"/>
    </row>
    <row r="457" spans="14:27" x14ac:dyDescent="0.3">
      <c r="N457" s="1" t="s">
        <v>85</v>
      </c>
      <c r="O457" s="4" t="s">
        <v>211</v>
      </c>
      <c r="P457" s="4" t="s">
        <v>462</v>
      </c>
      <c r="V457" s="1"/>
      <c r="Z457"/>
      <c r="AA457"/>
    </row>
    <row r="458" spans="14:27" x14ac:dyDescent="0.3">
      <c r="N458" s="1" t="s">
        <v>85</v>
      </c>
      <c r="O458" s="4" t="s">
        <v>203</v>
      </c>
      <c r="P458" s="4" t="s">
        <v>465</v>
      </c>
      <c r="V458" s="1"/>
      <c r="Z458"/>
      <c r="AA458"/>
    </row>
    <row r="459" spans="14:27" x14ac:dyDescent="0.3">
      <c r="N459" s="1" t="s">
        <v>85</v>
      </c>
      <c r="O459" s="4" t="s">
        <v>203</v>
      </c>
      <c r="P459" s="4" t="s">
        <v>468</v>
      </c>
      <c r="V459" s="1"/>
      <c r="Z459"/>
      <c r="AA459"/>
    </row>
    <row r="460" spans="14:27" x14ac:dyDescent="0.3">
      <c r="N460" s="1" t="s">
        <v>85</v>
      </c>
      <c r="O460" s="4" t="s">
        <v>203</v>
      </c>
      <c r="P460" s="4" t="s">
        <v>471</v>
      </c>
      <c r="V460" s="1"/>
      <c r="Z460"/>
      <c r="AA460"/>
    </row>
    <row r="461" spans="14:27" x14ac:dyDescent="0.3">
      <c r="N461" s="1" t="s">
        <v>85</v>
      </c>
      <c r="O461" s="4" t="s">
        <v>203</v>
      </c>
      <c r="P461" s="4" t="s">
        <v>474</v>
      </c>
      <c r="V461" s="1"/>
      <c r="Z461"/>
      <c r="AA461"/>
    </row>
    <row r="462" spans="14:27" x14ac:dyDescent="0.3">
      <c r="N462" s="1" t="s">
        <v>85</v>
      </c>
      <c r="O462" s="4" t="s">
        <v>203</v>
      </c>
      <c r="P462" s="4" t="s">
        <v>477</v>
      </c>
      <c r="V462" s="1"/>
      <c r="Z462"/>
      <c r="AA462"/>
    </row>
    <row r="463" spans="14:27" x14ac:dyDescent="0.3">
      <c r="N463" s="1" t="s">
        <v>85</v>
      </c>
      <c r="O463" s="4" t="s">
        <v>203</v>
      </c>
      <c r="P463" s="4" t="s">
        <v>480</v>
      </c>
      <c r="V463" s="1"/>
      <c r="Z463"/>
      <c r="AA463"/>
    </row>
    <row r="464" spans="14:27" x14ac:dyDescent="0.3">
      <c r="N464" s="1" t="s">
        <v>85</v>
      </c>
      <c r="O464" s="4" t="s">
        <v>203</v>
      </c>
      <c r="P464" s="4" t="s">
        <v>483</v>
      </c>
      <c r="V464" s="1"/>
      <c r="Z464"/>
      <c r="AA464"/>
    </row>
    <row r="465" spans="14:27" x14ac:dyDescent="0.3">
      <c r="N465" s="1" t="s">
        <v>85</v>
      </c>
      <c r="O465" s="4" t="s">
        <v>203</v>
      </c>
      <c r="P465" s="4" t="s">
        <v>486</v>
      </c>
      <c r="V465" s="1"/>
      <c r="Z465"/>
      <c r="AA465"/>
    </row>
    <row r="466" spans="14:27" x14ac:dyDescent="0.3">
      <c r="N466" s="1" t="s">
        <v>85</v>
      </c>
      <c r="O466" s="4" t="s">
        <v>203</v>
      </c>
      <c r="P466" s="4" t="s">
        <v>489</v>
      </c>
      <c r="V466" s="1"/>
      <c r="Z466"/>
      <c r="AA466"/>
    </row>
    <row r="467" spans="14:27" x14ac:dyDescent="0.3">
      <c r="N467" s="1" t="s">
        <v>85</v>
      </c>
      <c r="O467" s="4" t="s">
        <v>203</v>
      </c>
      <c r="P467" s="4" t="s">
        <v>492</v>
      </c>
      <c r="V467" s="1"/>
      <c r="Z467"/>
      <c r="AA467"/>
    </row>
    <row r="468" spans="14:27" x14ac:dyDescent="0.3">
      <c r="N468" s="1" t="s">
        <v>85</v>
      </c>
      <c r="O468" s="4" t="s">
        <v>203</v>
      </c>
      <c r="P468" s="4" t="s">
        <v>495</v>
      </c>
      <c r="V468" s="1"/>
      <c r="Z468"/>
      <c r="AA468"/>
    </row>
    <row r="469" spans="14:27" x14ac:dyDescent="0.3">
      <c r="N469" s="1" t="s">
        <v>85</v>
      </c>
      <c r="O469" s="4" t="s">
        <v>200</v>
      </c>
      <c r="P469" s="4" t="s">
        <v>498</v>
      </c>
      <c r="V469" s="1"/>
      <c r="Z469"/>
      <c r="AA469"/>
    </row>
    <row r="470" spans="14:27" x14ac:dyDescent="0.3">
      <c r="N470" s="1" t="s">
        <v>85</v>
      </c>
      <c r="O470" s="4" t="s">
        <v>200</v>
      </c>
      <c r="P470" s="4" t="s">
        <v>501</v>
      </c>
      <c r="V470" s="1"/>
      <c r="Z470"/>
      <c r="AA470"/>
    </row>
    <row r="471" spans="14:27" x14ac:dyDescent="0.3">
      <c r="N471" s="1" t="s">
        <v>85</v>
      </c>
      <c r="O471" s="4" t="s">
        <v>200</v>
      </c>
      <c r="P471" s="4" t="s">
        <v>504</v>
      </c>
      <c r="V471" s="1"/>
      <c r="Z471"/>
      <c r="AA471"/>
    </row>
    <row r="472" spans="14:27" x14ac:dyDescent="0.3">
      <c r="N472" s="1" t="s">
        <v>85</v>
      </c>
      <c r="O472" s="4" t="s">
        <v>200</v>
      </c>
      <c r="P472" s="4" t="s">
        <v>507</v>
      </c>
      <c r="V472" s="1"/>
      <c r="Z472"/>
      <c r="AA472"/>
    </row>
    <row r="473" spans="14:27" x14ac:dyDescent="0.3">
      <c r="N473" s="1" t="s">
        <v>85</v>
      </c>
      <c r="O473" s="4" t="s">
        <v>200</v>
      </c>
      <c r="P473" s="4" t="s">
        <v>510</v>
      </c>
      <c r="V473" s="1"/>
      <c r="Z473"/>
      <c r="AA473"/>
    </row>
    <row r="474" spans="14:27" x14ac:dyDescent="0.3">
      <c r="N474" s="1" t="s">
        <v>85</v>
      </c>
      <c r="O474" s="4" t="s">
        <v>196</v>
      </c>
      <c r="P474" s="4" t="s">
        <v>513</v>
      </c>
      <c r="V474" s="1"/>
      <c r="Z474"/>
      <c r="AA474"/>
    </row>
    <row r="475" spans="14:27" x14ac:dyDescent="0.3">
      <c r="N475" s="1" t="s">
        <v>85</v>
      </c>
      <c r="O475" s="4" t="s">
        <v>221</v>
      </c>
      <c r="P475" s="4" t="s">
        <v>516</v>
      </c>
      <c r="V475" s="1"/>
      <c r="Z475"/>
      <c r="AA475"/>
    </row>
    <row r="476" spans="14:27" x14ac:dyDescent="0.3">
      <c r="N476" s="1" t="s">
        <v>85</v>
      </c>
      <c r="O476" s="4" t="s">
        <v>221</v>
      </c>
      <c r="P476" s="4" t="s">
        <v>519</v>
      </c>
      <c r="V476" s="1"/>
      <c r="Z476"/>
      <c r="AA476"/>
    </row>
    <row r="477" spans="14:27" x14ac:dyDescent="0.3">
      <c r="N477" s="1" t="s">
        <v>85</v>
      </c>
      <c r="O477" s="4" t="s">
        <v>221</v>
      </c>
      <c r="P477" s="4" t="s">
        <v>522</v>
      </c>
      <c r="V477" s="1"/>
      <c r="Z477"/>
      <c r="AA477"/>
    </row>
    <row r="478" spans="14:27" x14ac:dyDescent="0.3">
      <c r="N478" s="1" t="s">
        <v>85</v>
      </c>
      <c r="O478" s="4" t="s">
        <v>221</v>
      </c>
      <c r="P478" s="4" t="s">
        <v>525</v>
      </c>
      <c r="V478" s="1"/>
      <c r="Z478"/>
      <c r="AA478"/>
    </row>
    <row r="479" spans="14:27" x14ac:dyDescent="0.3">
      <c r="N479" s="1" t="s">
        <v>85</v>
      </c>
      <c r="O479" s="4" t="s">
        <v>221</v>
      </c>
      <c r="P479" s="4" t="s">
        <v>528</v>
      </c>
      <c r="V479" s="1"/>
      <c r="Z479"/>
      <c r="AA479"/>
    </row>
    <row r="480" spans="14:27" x14ac:dyDescent="0.3">
      <c r="N480" s="1" t="s">
        <v>85</v>
      </c>
      <c r="O480" s="4" t="s">
        <v>221</v>
      </c>
      <c r="P480" s="4" t="s">
        <v>531</v>
      </c>
      <c r="V480" s="1"/>
      <c r="Z480"/>
      <c r="AA480"/>
    </row>
    <row r="481" spans="14:27" x14ac:dyDescent="0.3">
      <c r="N481" s="1" t="s">
        <v>85</v>
      </c>
      <c r="O481" s="4" t="s">
        <v>221</v>
      </c>
      <c r="P481" s="4" t="s">
        <v>534</v>
      </c>
      <c r="V481" s="1"/>
      <c r="Z481"/>
      <c r="AA481"/>
    </row>
    <row r="482" spans="14:27" x14ac:dyDescent="0.3">
      <c r="N482" s="1" t="s">
        <v>85</v>
      </c>
      <c r="O482" s="4" t="s">
        <v>221</v>
      </c>
      <c r="P482" s="4" t="s">
        <v>537</v>
      </c>
      <c r="V482" s="1"/>
      <c r="Z482"/>
      <c r="AA482"/>
    </row>
    <row r="483" spans="14:27" x14ac:dyDescent="0.3">
      <c r="N483" s="1" t="s">
        <v>85</v>
      </c>
      <c r="O483" s="4" t="s">
        <v>141</v>
      </c>
      <c r="P483" s="4" t="s">
        <v>540</v>
      </c>
      <c r="V483" s="1"/>
      <c r="Z483"/>
      <c r="AA483"/>
    </row>
    <row r="484" spans="14:27" x14ac:dyDescent="0.3">
      <c r="N484" s="1" t="s">
        <v>85</v>
      </c>
      <c r="O484" s="4" t="s">
        <v>141</v>
      </c>
      <c r="P484" s="4" t="s">
        <v>543</v>
      </c>
      <c r="V484" s="1"/>
      <c r="Z484"/>
      <c r="AA484"/>
    </row>
    <row r="485" spans="14:27" x14ac:dyDescent="0.3">
      <c r="N485" s="1" t="s">
        <v>85</v>
      </c>
      <c r="O485" s="4" t="s">
        <v>141</v>
      </c>
      <c r="P485" s="4" t="s">
        <v>546</v>
      </c>
      <c r="V485" s="1"/>
      <c r="Z485"/>
      <c r="AA485"/>
    </row>
    <row r="486" spans="14:27" x14ac:dyDescent="0.3">
      <c r="N486" s="1" t="s">
        <v>85</v>
      </c>
      <c r="O486" s="4" t="s">
        <v>141</v>
      </c>
      <c r="P486" s="4" t="s">
        <v>549</v>
      </c>
      <c r="V486" s="1"/>
      <c r="Z486"/>
      <c r="AA486"/>
    </row>
    <row r="487" spans="14:27" x14ac:dyDescent="0.3">
      <c r="N487" s="1" t="s">
        <v>85</v>
      </c>
      <c r="O487" s="4" t="s">
        <v>141</v>
      </c>
      <c r="P487" s="4" t="s">
        <v>552</v>
      </c>
      <c r="V487" s="1"/>
      <c r="Z487"/>
      <c r="AA487"/>
    </row>
    <row r="488" spans="14:27" x14ac:dyDescent="0.3">
      <c r="N488" s="1" t="s">
        <v>85</v>
      </c>
      <c r="O488" s="4" t="s">
        <v>141</v>
      </c>
      <c r="P488" s="4" t="s">
        <v>555</v>
      </c>
      <c r="V488" s="1"/>
      <c r="Z488"/>
      <c r="AA488"/>
    </row>
    <row r="489" spans="14:27" x14ac:dyDescent="0.3">
      <c r="N489" s="1" t="s">
        <v>85</v>
      </c>
      <c r="O489" s="4" t="s">
        <v>141</v>
      </c>
      <c r="P489" s="4" t="s">
        <v>558</v>
      </c>
      <c r="V489" s="1"/>
      <c r="Z489"/>
      <c r="AA489"/>
    </row>
    <row r="490" spans="14:27" x14ac:dyDescent="0.3">
      <c r="N490" s="1" t="s">
        <v>85</v>
      </c>
      <c r="O490" s="4" t="s">
        <v>141</v>
      </c>
      <c r="P490" s="4" t="s">
        <v>561</v>
      </c>
      <c r="V490" s="1"/>
      <c r="Z490"/>
      <c r="AA490"/>
    </row>
    <row r="491" spans="14:27" x14ac:dyDescent="0.3">
      <c r="N491" s="1" t="s">
        <v>85</v>
      </c>
      <c r="O491" s="4" t="s">
        <v>217</v>
      </c>
      <c r="P491" s="4" t="s">
        <v>564</v>
      </c>
      <c r="V491" s="1"/>
      <c r="Z491"/>
      <c r="AA491"/>
    </row>
    <row r="492" spans="14:27" x14ac:dyDescent="0.3">
      <c r="N492" s="1" t="s">
        <v>85</v>
      </c>
      <c r="O492" s="4" t="s">
        <v>217</v>
      </c>
      <c r="P492" s="4" t="s">
        <v>567</v>
      </c>
      <c r="V492" s="1"/>
      <c r="Z492"/>
      <c r="AA492"/>
    </row>
    <row r="493" spans="14:27" x14ac:dyDescent="0.3">
      <c r="N493" s="1" t="s">
        <v>85</v>
      </c>
      <c r="O493" s="4" t="s">
        <v>217</v>
      </c>
      <c r="P493" s="4" t="s">
        <v>570</v>
      </c>
      <c r="V493" s="1"/>
      <c r="Z493"/>
      <c r="AA493"/>
    </row>
    <row r="494" spans="14:27" x14ac:dyDescent="0.3">
      <c r="N494" s="1" t="s">
        <v>85</v>
      </c>
      <c r="O494" s="4" t="s">
        <v>217</v>
      </c>
      <c r="P494" s="4" t="s">
        <v>573</v>
      </c>
      <c r="V494" s="1"/>
      <c r="Z494"/>
      <c r="AA494"/>
    </row>
    <row r="495" spans="14:27" x14ac:dyDescent="0.3">
      <c r="N495" s="1" t="s">
        <v>85</v>
      </c>
      <c r="O495" s="4" t="s">
        <v>217</v>
      </c>
      <c r="P495" s="4" t="s">
        <v>576</v>
      </c>
      <c r="V495" s="1"/>
      <c r="Z495"/>
      <c r="AA495"/>
    </row>
    <row r="496" spans="14:27" x14ac:dyDescent="0.3">
      <c r="N496" s="1" t="s">
        <v>85</v>
      </c>
      <c r="O496" s="4" t="s">
        <v>217</v>
      </c>
      <c r="P496" s="4" t="s">
        <v>579</v>
      </c>
      <c r="V496" s="1"/>
      <c r="Z496"/>
      <c r="AA496"/>
    </row>
    <row r="497" spans="14:27" x14ac:dyDescent="0.3">
      <c r="N497" s="1" t="s">
        <v>85</v>
      </c>
      <c r="O497" s="4" t="s">
        <v>217</v>
      </c>
      <c r="P497" s="4" t="s">
        <v>582</v>
      </c>
      <c r="V497" s="1"/>
      <c r="Z497"/>
      <c r="AA497"/>
    </row>
    <row r="498" spans="14:27" x14ac:dyDescent="0.3">
      <c r="N498" s="1" t="s">
        <v>85</v>
      </c>
      <c r="O498" s="4" t="s">
        <v>217</v>
      </c>
      <c r="P498" s="4" t="s">
        <v>585</v>
      </c>
      <c r="V498" s="1"/>
      <c r="Z498"/>
      <c r="AA498"/>
    </row>
    <row r="499" spans="14:27" x14ac:dyDescent="0.3">
      <c r="N499" s="1" t="s">
        <v>85</v>
      </c>
      <c r="O499" s="4" t="s">
        <v>214</v>
      </c>
      <c r="P499" s="4" t="s">
        <v>588</v>
      </c>
      <c r="V499" s="1"/>
      <c r="Z499"/>
      <c r="AA499"/>
    </row>
    <row r="500" spans="14:27" x14ac:dyDescent="0.3">
      <c r="N500" s="1" t="s">
        <v>85</v>
      </c>
      <c r="O500" s="4" t="s">
        <v>214</v>
      </c>
      <c r="P500" s="4" t="s">
        <v>591</v>
      </c>
      <c r="V500" s="1"/>
      <c r="Z500"/>
      <c r="AA500"/>
    </row>
    <row r="501" spans="14:27" x14ac:dyDescent="0.3">
      <c r="N501" s="1" t="s">
        <v>85</v>
      </c>
      <c r="O501" s="4" t="s">
        <v>214</v>
      </c>
      <c r="P501" s="4" t="s">
        <v>594</v>
      </c>
      <c r="V501" s="1"/>
      <c r="Z501"/>
      <c r="AA501"/>
    </row>
    <row r="502" spans="14:27" x14ac:dyDescent="0.3">
      <c r="N502" s="1" t="s">
        <v>85</v>
      </c>
      <c r="O502" s="4" t="s">
        <v>251</v>
      </c>
      <c r="P502" s="4" t="s">
        <v>597</v>
      </c>
      <c r="V502" s="1"/>
      <c r="Z502"/>
      <c r="AA502"/>
    </row>
    <row r="503" spans="14:27" x14ac:dyDescent="0.3">
      <c r="N503" s="1" t="s">
        <v>85</v>
      </c>
      <c r="O503" s="4" t="s">
        <v>251</v>
      </c>
      <c r="P503" s="4" t="s">
        <v>600</v>
      </c>
      <c r="V503" s="1"/>
      <c r="Z503"/>
      <c r="AA503"/>
    </row>
    <row r="504" spans="14:27" x14ac:dyDescent="0.3">
      <c r="N504" s="1" t="s">
        <v>85</v>
      </c>
      <c r="O504" s="4" t="s">
        <v>251</v>
      </c>
      <c r="P504" s="4" t="s">
        <v>603</v>
      </c>
      <c r="V504" s="1"/>
      <c r="Z504"/>
      <c r="AA504"/>
    </row>
    <row r="505" spans="14:27" x14ac:dyDescent="0.3">
      <c r="N505" s="1" t="s">
        <v>85</v>
      </c>
      <c r="O505" s="4" t="s">
        <v>251</v>
      </c>
      <c r="P505" s="4" t="s">
        <v>606</v>
      </c>
      <c r="V505" s="1"/>
      <c r="Z505"/>
      <c r="AA505"/>
    </row>
    <row r="506" spans="14:27" x14ac:dyDescent="0.3">
      <c r="N506" s="1" t="s">
        <v>85</v>
      </c>
      <c r="O506" s="4" t="s">
        <v>251</v>
      </c>
      <c r="P506" s="4" t="s">
        <v>609</v>
      </c>
      <c r="V506" s="1"/>
      <c r="Z506"/>
      <c r="AA506"/>
    </row>
    <row r="507" spans="14:27" x14ac:dyDescent="0.3">
      <c r="N507" s="1" t="s">
        <v>85</v>
      </c>
      <c r="O507" s="4" t="s">
        <v>251</v>
      </c>
      <c r="P507" s="4" t="s">
        <v>612</v>
      </c>
      <c r="V507" s="1"/>
      <c r="Z507"/>
      <c r="AA507"/>
    </row>
    <row r="508" spans="14:27" x14ac:dyDescent="0.3">
      <c r="N508" s="1" t="s">
        <v>85</v>
      </c>
      <c r="O508" s="4" t="s">
        <v>251</v>
      </c>
      <c r="P508" s="4" t="s">
        <v>615</v>
      </c>
      <c r="V508" s="1"/>
      <c r="Z508"/>
      <c r="AA508"/>
    </row>
    <row r="509" spans="14:27" x14ac:dyDescent="0.3">
      <c r="N509" s="1" t="s">
        <v>85</v>
      </c>
      <c r="O509" s="4" t="s">
        <v>251</v>
      </c>
      <c r="P509" s="4" t="s">
        <v>618</v>
      </c>
      <c r="V509" s="1"/>
      <c r="Z509"/>
      <c r="AA509"/>
    </row>
    <row r="510" spans="14:27" x14ac:dyDescent="0.3">
      <c r="N510" s="1" t="s">
        <v>85</v>
      </c>
      <c r="O510" s="4" t="s">
        <v>251</v>
      </c>
      <c r="P510" s="4" t="s">
        <v>621</v>
      </c>
      <c r="V510" s="1"/>
      <c r="Z510"/>
      <c r="AA510"/>
    </row>
    <row r="511" spans="14:27" x14ac:dyDescent="0.3">
      <c r="N511" s="1" t="s">
        <v>85</v>
      </c>
      <c r="O511" s="4" t="s">
        <v>251</v>
      </c>
      <c r="P511" s="4" t="s">
        <v>624</v>
      </c>
      <c r="V511" s="1"/>
      <c r="Z511"/>
      <c r="AA511"/>
    </row>
    <row r="512" spans="14:27" x14ac:dyDescent="0.3">
      <c r="N512" s="1" t="s">
        <v>85</v>
      </c>
      <c r="O512" s="4" t="s">
        <v>248</v>
      </c>
      <c r="P512" s="4" t="s">
        <v>627</v>
      </c>
      <c r="V512" s="1"/>
      <c r="Z512"/>
      <c r="AA512"/>
    </row>
    <row r="513" spans="14:27" x14ac:dyDescent="0.3">
      <c r="N513" s="1" t="s">
        <v>85</v>
      </c>
      <c r="O513" s="4" t="s">
        <v>248</v>
      </c>
      <c r="P513" s="4" t="s">
        <v>630</v>
      </c>
      <c r="V513" s="1"/>
      <c r="Z513"/>
      <c r="AA513"/>
    </row>
    <row r="514" spans="14:27" x14ac:dyDescent="0.3">
      <c r="N514" s="1" t="s">
        <v>85</v>
      </c>
      <c r="O514" s="4" t="s">
        <v>248</v>
      </c>
      <c r="P514" s="4" t="s">
        <v>633</v>
      </c>
      <c r="V514" s="1"/>
      <c r="Z514"/>
      <c r="AA514"/>
    </row>
    <row r="515" spans="14:27" x14ac:dyDescent="0.3">
      <c r="N515" s="1" t="s">
        <v>85</v>
      </c>
      <c r="O515" s="4" t="s">
        <v>248</v>
      </c>
      <c r="P515" s="4" t="s">
        <v>636</v>
      </c>
      <c r="V515" s="1"/>
      <c r="Z515"/>
      <c r="AA515"/>
    </row>
    <row r="516" spans="14:27" x14ac:dyDescent="0.3">
      <c r="N516" s="1" t="s">
        <v>85</v>
      </c>
      <c r="O516" s="4" t="s">
        <v>248</v>
      </c>
      <c r="P516" s="4" t="s">
        <v>639</v>
      </c>
      <c r="V516" s="1"/>
      <c r="Z516"/>
      <c r="AA516"/>
    </row>
    <row r="517" spans="14:27" x14ac:dyDescent="0.3">
      <c r="N517" s="1" t="s">
        <v>85</v>
      </c>
      <c r="O517" s="4" t="s">
        <v>248</v>
      </c>
      <c r="P517" s="4" t="s">
        <v>642</v>
      </c>
      <c r="V517" s="1"/>
      <c r="Z517"/>
      <c r="AA517"/>
    </row>
    <row r="518" spans="14:27" x14ac:dyDescent="0.3">
      <c r="N518" s="1" t="s">
        <v>85</v>
      </c>
      <c r="O518" s="4" t="s">
        <v>248</v>
      </c>
      <c r="P518" s="4" t="s">
        <v>645</v>
      </c>
      <c r="V518" s="1"/>
      <c r="Z518"/>
      <c r="AA518"/>
    </row>
    <row r="519" spans="14:27" x14ac:dyDescent="0.3">
      <c r="N519" s="1" t="s">
        <v>85</v>
      </c>
      <c r="O519" s="4" t="s">
        <v>248</v>
      </c>
      <c r="P519" s="4" t="s">
        <v>648</v>
      </c>
      <c r="V519" s="1"/>
      <c r="Z519"/>
      <c r="AA519"/>
    </row>
    <row r="520" spans="14:27" x14ac:dyDescent="0.3">
      <c r="N520" s="1" t="s">
        <v>85</v>
      </c>
      <c r="O520" s="4" t="s">
        <v>248</v>
      </c>
      <c r="P520" s="4" t="s">
        <v>651</v>
      </c>
      <c r="V520" s="1"/>
      <c r="Z520"/>
      <c r="AA520"/>
    </row>
    <row r="521" spans="14:27" x14ac:dyDescent="0.3">
      <c r="N521" s="1" t="s">
        <v>85</v>
      </c>
      <c r="O521" s="4" t="s">
        <v>248</v>
      </c>
      <c r="P521" s="4" t="s">
        <v>654</v>
      </c>
      <c r="V521" s="1"/>
      <c r="Z521"/>
      <c r="AA521"/>
    </row>
    <row r="522" spans="14:27" x14ac:dyDescent="0.3">
      <c r="N522" s="1" t="s">
        <v>85</v>
      </c>
      <c r="O522" s="4" t="s">
        <v>260</v>
      </c>
      <c r="P522" s="4" t="s">
        <v>657</v>
      </c>
      <c r="V522" s="1"/>
      <c r="Z522"/>
      <c r="AA522"/>
    </row>
    <row r="523" spans="14:27" x14ac:dyDescent="0.3">
      <c r="N523" s="1" t="s">
        <v>85</v>
      </c>
      <c r="O523" s="4" t="s">
        <v>260</v>
      </c>
      <c r="P523" s="4" t="s">
        <v>659</v>
      </c>
      <c r="V523" s="1"/>
      <c r="Z523"/>
      <c r="AA523"/>
    </row>
    <row r="524" spans="14:27" x14ac:dyDescent="0.3">
      <c r="N524" s="1" t="s">
        <v>85</v>
      </c>
      <c r="O524" s="4" t="s">
        <v>260</v>
      </c>
      <c r="P524" s="4" t="s">
        <v>661</v>
      </c>
      <c r="V524" s="1"/>
      <c r="Z524"/>
      <c r="AA524"/>
    </row>
    <row r="525" spans="14:27" x14ac:dyDescent="0.3">
      <c r="N525" s="1" t="s">
        <v>85</v>
      </c>
      <c r="O525" s="4" t="s">
        <v>260</v>
      </c>
      <c r="P525" s="4" t="s">
        <v>663</v>
      </c>
      <c r="V525" s="1"/>
      <c r="Z525"/>
      <c r="AA525"/>
    </row>
    <row r="526" spans="14:27" x14ac:dyDescent="0.3">
      <c r="N526" s="1" t="s">
        <v>85</v>
      </c>
      <c r="O526" s="4" t="s">
        <v>260</v>
      </c>
      <c r="P526" s="4" t="s">
        <v>665</v>
      </c>
      <c r="V526" s="1"/>
      <c r="Z526"/>
      <c r="AA526"/>
    </row>
    <row r="527" spans="14:27" x14ac:dyDescent="0.3">
      <c r="N527" s="1" t="s">
        <v>85</v>
      </c>
      <c r="O527" s="4" t="s">
        <v>260</v>
      </c>
      <c r="P527" s="4" t="s">
        <v>667</v>
      </c>
      <c r="V527" s="1"/>
      <c r="Z527"/>
      <c r="AA527"/>
    </row>
    <row r="528" spans="14:27" x14ac:dyDescent="0.3">
      <c r="N528" s="1" t="s">
        <v>85</v>
      </c>
      <c r="O528" s="4" t="s">
        <v>260</v>
      </c>
      <c r="P528" s="4" t="s">
        <v>669</v>
      </c>
      <c r="V528" s="1"/>
      <c r="Z528"/>
      <c r="AA528"/>
    </row>
    <row r="529" spans="14:27" x14ac:dyDescent="0.3">
      <c r="N529" s="1" t="s">
        <v>85</v>
      </c>
      <c r="O529" s="4" t="s">
        <v>254</v>
      </c>
      <c r="P529" s="4" t="s">
        <v>671</v>
      </c>
      <c r="V529" s="1"/>
      <c r="Z529"/>
      <c r="AA529"/>
    </row>
    <row r="530" spans="14:27" x14ac:dyDescent="0.3">
      <c r="N530" s="1" t="s">
        <v>85</v>
      </c>
      <c r="O530" s="4" t="s">
        <v>254</v>
      </c>
      <c r="P530" s="4" t="s">
        <v>673</v>
      </c>
      <c r="V530" s="1"/>
      <c r="Z530"/>
      <c r="AA530"/>
    </row>
    <row r="531" spans="14:27" x14ac:dyDescent="0.3">
      <c r="N531" s="1" t="s">
        <v>85</v>
      </c>
      <c r="O531" s="4" t="s">
        <v>254</v>
      </c>
      <c r="P531" s="4" t="s">
        <v>675</v>
      </c>
      <c r="V531" s="1"/>
      <c r="Z531"/>
      <c r="AA531"/>
    </row>
    <row r="532" spans="14:27" x14ac:dyDescent="0.3">
      <c r="N532" s="1" t="s">
        <v>85</v>
      </c>
      <c r="O532" s="4" t="s">
        <v>254</v>
      </c>
      <c r="P532" s="4" t="s">
        <v>677</v>
      </c>
      <c r="V532" s="1"/>
      <c r="Z532"/>
      <c r="AA532"/>
    </row>
    <row r="533" spans="14:27" x14ac:dyDescent="0.3">
      <c r="N533" s="1" t="s">
        <v>85</v>
      </c>
      <c r="O533" s="4" t="s">
        <v>254</v>
      </c>
      <c r="P533" s="4" t="s">
        <v>679</v>
      </c>
      <c r="V533" s="1"/>
      <c r="Z533"/>
      <c r="AA533"/>
    </row>
    <row r="534" spans="14:27" x14ac:dyDescent="0.3">
      <c r="N534" s="1" t="s">
        <v>85</v>
      </c>
      <c r="O534" s="4" t="s">
        <v>254</v>
      </c>
      <c r="P534" s="4" t="s">
        <v>681</v>
      </c>
      <c r="V534" s="1"/>
      <c r="Z534"/>
      <c r="AA534"/>
    </row>
    <row r="535" spans="14:27" x14ac:dyDescent="0.3">
      <c r="N535" s="1" t="s">
        <v>85</v>
      </c>
      <c r="O535" s="4" t="s">
        <v>254</v>
      </c>
      <c r="P535" s="4" t="s">
        <v>683</v>
      </c>
      <c r="V535" s="1"/>
      <c r="Z535"/>
      <c r="AA535"/>
    </row>
    <row r="536" spans="14:27" x14ac:dyDescent="0.3">
      <c r="N536" s="1" t="s">
        <v>85</v>
      </c>
      <c r="O536" s="4" t="s">
        <v>254</v>
      </c>
      <c r="P536" s="4" t="s">
        <v>685</v>
      </c>
      <c r="V536" s="1"/>
      <c r="Z536"/>
      <c r="AA536"/>
    </row>
    <row r="537" spans="14:27" x14ac:dyDescent="0.3">
      <c r="N537" s="1" t="s">
        <v>85</v>
      </c>
      <c r="O537" s="4" t="s">
        <v>254</v>
      </c>
      <c r="P537" s="4" t="s">
        <v>687</v>
      </c>
      <c r="V537" s="1"/>
      <c r="Z537"/>
      <c r="AA537"/>
    </row>
    <row r="538" spans="14:27" x14ac:dyDescent="0.3">
      <c r="N538" s="1" t="s">
        <v>85</v>
      </c>
      <c r="O538" s="4" t="s">
        <v>254</v>
      </c>
      <c r="P538" s="4" t="s">
        <v>689</v>
      </c>
      <c r="V538" s="1"/>
      <c r="Z538"/>
      <c r="AA538"/>
    </row>
    <row r="539" spans="14:27" x14ac:dyDescent="0.3">
      <c r="N539" s="1" t="s">
        <v>85</v>
      </c>
      <c r="O539" s="4" t="s">
        <v>254</v>
      </c>
      <c r="P539" s="4" t="s">
        <v>691</v>
      </c>
      <c r="V539" s="1"/>
      <c r="Z539"/>
      <c r="AA539"/>
    </row>
    <row r="540" spans="14:27" x14ac:dyDescent="0.3">
      <c r="N540" s="1" t="s">
        <v>85</v>
      </c>
      <c r="O540" s="4" t="s">
        <v>257</v>
      </c>
      <c r="P540" s="4" t="s">
        <v>693</v>
      </c>
      <c r="V540" s="1"/>
      <c r="Z540"/>
      <c r="AA540"/>
    </row>
    <row r="541" spans="14:27" x14ac:dyDescent="0.3">
      <c r="N541" s="1" t="s">
        <v>85</v>
      </c>
      <c r="O541" s="4" t="s">
        <v>257</v>
      </c>
      <c r="P541" s="4" t="s">
        <v>695</v>
      </c>
      <c r="V541" s="1"/>
      <c r="Z541"/>
      <c r="AA541"/>
    </row>
    <row r="542" spans="14:27" x14ac:dyDescent="0.3">
      <c r="N542" s="1" t="s">
        <v>85</v>
      </c>
      <c r="O542" s="4" t="s">
        <v>257</v>
      </c>
      <c r="P542" s="4" t="s">
        <v>697</v>
      </c>
      <c r="V542" s="1"/>
      <c r="Z542"/>
      <c r="AA542"/>
    </row>
    <row r="543" spans="14:27" x14ac:dyDescent="0.3">
      <c r="N543" s="1" t="s">
        <v>85</v>
      </c>
      <c r="O543" s="4" t="s">
        <v>257</v>
      </c>
      <c r="P543" s="4" t="s">
        <v>699</v>
      </c>
      <c r="V543" s="1"/>
      <c r="Z543"/>
      <c r="AA543"/>
    </row>
    <row r="544" spans="14:27" x14ac:dyDescent="0.3">
      <c r="N544" s="1" t="s">
        <v>85</v>
      </c>
      <c r="O544" s="4" t="s">
        <v>257</v>
      </c>
      <c r="P544" s="4" t="s">
        <v>701</v>
      </c>
      <c r="V544" s="1"/>
      <c r="Z544"/>
      <c r="AA544"/>
    </row>
    <row r="545" spans="14:27" x14ac:dyDescent="0.3">
      <c r="N545" s="1" t="s">
        <v>85</v>
      </c>
      <c r="O545" s="4" t="s">
        <v>257</v>
      </c>
      <c r="P545" s="4" t="s">
        <v>703</v>
      </c>
      <c r="V545" s="1"/>
      <c r="Z545"/>
      <c r="AA545"/>
    </row>
    <row r="546" spans="14:27" x14ac:dyDescent="0.3">
      <c r="N546" s="1" t="s">
        <v>85</v>
      </c>
      <c r="O546" s="4" t="s">
        <v>257</v>
      </c>
      <c r="P546" s="4" t="s">
        <v>705</v>
      </c>
      <c r="V546" s="1"/>
      <c r="Z546"/>
      <c r="AA546"/>
    </row>
    <row r="547" spans="14:27" x14ac:dyDescent="0.3">
      <c r="N547" s="1" t="s">
        <v>85</v>
      </c>
      <c r="O547" s="4" t="s">
        <v>224</v>
      </c>
      <c r="P547" s="4" t="s">
        <v>707</v>
      </c>
      <c r="V547" s="1"/>
      <c r="Z547"/>
      <c r="AA547"/>
    </row>
    <row r="548" spans="14:27" x14ac:dyDescent="0.3">
      <c r="N548" s="1" t="s">
        <v>85</v>
      </c>
      <c r="O548" s="4" t="s">
        <v>224</v>
      </c>
      <c r="P548" s="4" t="s">
        <v>709</v>
      </c>
      <c r="V548" s="1"/>
      <c r="Z548"/>
      <c r="AA548"/>
    </row>
    <row r="549" spans="14:27" x14ac:dyDescent="0.3">
      <c r="N549" s="1" t="s">
        <v>85</v>
      </c>
      <c r="O549" s="4" t="s">
        <v>224</v>
      </c>
      <c r="P549" s="4" t="s">
        <v>711</v>
      </c>
      <c r="V549" s="1"/>
      <c r="Z549"/>
      <c r="AA549"/>
    </row>
    <row r="550" spans="14:27" x14ac:dyDescent="0.3">
      <c r="N550" s="1" t="s">
        <v>85</v>
      </c>
      <c r="O550" s="4" t="s">
        <v>224</v>
      </c>
      <c r="P550" s="4" t="s">
        <v>713</v>
      </c>
      <c r="V550" s="1"/>
      <c r="Z550"/>
      <c r="AA550"/>
    </row>
    <row r="551" spans="14:27" x14ac:dyDescent="0.3">
      <c r="N551" s="1" t="s">
        <v>85</v>
      </c>
      <c r="O551" s="4" t="s">
        <v>224</v>
      </c>
      <c r="P551" s="4" t="s">
        <v>715</v>
      </c>
      <c r="V551" s="1"/>
      <c r="Z551"/>
      <c r="AA551"/>
    </row>
    <row r="552" spans="14:27" x14ac:dyDescent="0.3">
      <c r="N552" s="1" t="s">
        <v>85</v>
      </c>
      <c r="O552" s="4" t="s">
        <v>227</v>
      </c>
      <c r="P552" s="4" t="s">
        <v>717</v>
      </c>
      <c r="V552" s="1"/>
      <c r="Z552"/>
      <c r="AA552"/>
    </row>
    <row r="553" spans="14:27" x14ac:dyDescent="0.3">
      <c r="N553" s="1" t="s">
        <v>85</v>
      </c>
      <c r="O553" s="4" t="s">
        <v>227</v>
      </c>
      <c r="P553" s="4" t="s">
        <v>719</v>
      </c>
      <c r="V553" s="1"/>
      <c r="Z553"/>
      <c r="AA553"/>
    </row>
    <row r="554" spans="14:27" x14ac:dyDescent="0.3">
      <c r="N554" s="1" t="s">
        <v>85</v>
      </c>
      <c r="O554" s="4" t="s">
        <v>227</v>
      </c>
      <c r="P554" s="4" t="s">
        <v>721</v>
      </c>
      <c r="V554" s="1"/>
      <c r="Z554"/>
      <c r="AA554"/>
    </row>
    <row r="555" spans="14:27" x14ac:dyDescent="0.3">
      <c r="N555" s="1" t="s">
        <v>85</v>
      </c>
      <c r="O555" s="4" t="s">
        <v>227</v>
      </c>
      <c r="P555" s="4" t="s">
        <v>723</v>
      </c>
      <c r="V555" s="1"/>
      <c r="Z555"/>
      <c r="AA555"/>
    </row>
    <row r="556" spans="14:27" x14ac:dyDescent="0.3">
      <c r="N556" s="1" t="s">
        <v>85</v>
      </c>
      <c r="O556" s="4" t="s">
        <v>227</v>
      </c>
      <c r="P556" s="4" t="s">
        <v>725</v>
      </c>
      <c r="V556" s="1"/>
      <c r="Z556"/>
      <c r="AA556"/>
    </row>
    <row r="557" spans="14:27" x14ac:dyDescent="0.3">
      <c r="N557" s="1" t="s">
        <v>85</v>
      </c>
      <c r="O557" s="4" t="s">
        <v>227</v>
      </c>
      <c r="P557" s="4" t="s">
        <v>727</v>
      </c>
      <c r="V557" s="1"/>
      <c r="Z557"/>
      <c r="AA557"/>
    </row>
    <row r="558" spans="14:27" x14ac:dyDescent="0.3">
      <c r="N558" s="1" t="s">
        <v>85</v>
      </c>
      <c r="O558" s="4" t="s">
        <v>227</v>
      </c>
      <c r="P558" s="4" t="s">
        <v>729</v>
      </c>
      <c r="V558" s="1"/>
      <c r="Z558"/>
      <c r="AA558"/>
    </row>
    <row r="559" spans="14:27" x14ac:dyDescent="0.3">
      <c r="N559" s="1" t="s">
        <v>85</v>
      </c>
      <c r="O559" s="4" t="s">
        <v>230</v>
      </c>
      <c r="P559" s="4" t="s">
        <v>731</v>
      </c>
      <c r="V559" s="1"/>
      <c r="Z559"/>
      <c r="AA559"/>
    </row>
    <row r="560" spans="14:27" x14ac:dyDescent="0.3">
      <c r="N560" s="1" t="s">
        <v>85</v>
      </c>
      <c r="O560" s="4" t="s">
        <v>230</v>
      </c>
      <c r="P560" s="4" t="s">
        <v>733</v>
      </c>
      <c r="V560" s="1"/>
      <c r="Z560"/>
      <c r="AA560"/>
    </row>
    <row r="561" spans="14:27" x14ac:dyDescent="0.3">
      <c r="N561" s="1" t="s">
        <v>85</v>
      </c>
      <c r="O561" s="4" t="s">
        <v>230</v>
      </c>
      <c r="P561" s="4" t="s">
        <v>735</v>
      </c>
      <c r="V561" s="1"/>
      <c r="Z561"/>
      <c r="AA561"/>
    </row>
    <row r="562" spans="14:27" x14ac:dyDescent="0.3">
      <c r="N562" s="1" t="s">
        <v>85</v>
      </c>
      <c r="O562" s="4" t="s">
        <v>233</v>
      </c>
      <c r="P562" s="4" t="s">
        <v>737</v>
      </c>
      <c r="V562" s="1"/>
      <c r="Z562"/>
      <c r="AA562"/>
    </row>
    <row r="563" spans="14:27" x14ac:dyDescent="0.3">
      <c r="N563" s="1" t="s">
        <v>85</v>
      </c>
      <c r="O563" s="4" t="s">
        <v>233</v>
      </c>
      <c r="P563" s="4" t="s">
        <v>739</v>
      </c>
      <c r="V563" s="1"/>
      <c r="Z563"/>
      <c r="AA563"/>
    </row>
    <row r="564" spans="14:27" x14ac:dyDescent="0.3">
      <c r="N564" s="1" t="s">
        <v>85</v>
      </c>
      <c r="O564" s="4" t="s">
        <v>233</v>
      </c>
      <c r="P564" s="4" t="s">
        <v>741</v>
      </c>
      <c r="V564" s="1"/>
      <c r="Z564"/>
      <c r="AA564"/>
    </row>
    <row r="565" spans="14:27" x14ac:dyDescent="0.3">
      <c r="N565" s="1" t="s">
        <v>85</v>
      </c>
      <c r="O565" s="4" t="s">
        <v>233</v>
      </c>
      <c r="P565" s="4" t="s">
        <v>743</v>
      </c>
      <c r="V565" s="1"/>
      <c r="Z565"/>
      <c r="AA565"/>
    </row>
    <row r="566" spans="14:27" x14ac:dyDescent="0.3">
      <c r="N566" s="1" t="s">
        <v>85</v>
      </c>
      <c r="O566" s="4" t="s">
        <v>233</v>
      </c>
      <c r="P566" s="4" t="s">
        <v>745</v>
      </c>
      <c r="V566" s="1"/>
      <c r="Z566"/>
      <c r="AA566"/>
    </row>
    <row r="567" spans="14:27" x14ac:dyDescent="0.3">
      <c r="N567" s="1" t="s">
        <v>85</v>
      </c>
      <c r="O567" s="4" t="s">
        <v>233</v>
      </c>
      <c r="P567" s="4" t="s">
        <v>747</v>
      </c>
      <c r="V567" s="1"/>
      <c r="Z567"/>
      <c r="AA567"/>
    </row>
    <row r="568" spans="14:27" x14ac:dyDescent="0.3">
      <c r="N568" s="1" t="s">
        <v>85</v>
      </c>
      <c r="O568" s="4" t="s">
        <v>236</v>
      </c>
      <c r="P568" s="4" t="s">
        <v>749</v>
      </c>
      <c r="V568" s="1"/>
      <c r="Z568"/>
      <c r="AA568"/>
    </row>
    <row r="569" spans="14:27" x14ac:dyDescent="0.3">
      <c r="N569" s="1" t="s">
        <v>85</v>
      </c>
      <c r="O569" s="4" t="s">
        <v>236</v>
      </c>
      <c r="P569" s="4" t="s">
        <v>751</v>
      </c>
      <c r="V569" s="1"/>
      <c r="Z569"/>
      <c r="AA569"/>
    </row>
    <row r="570" spans="14:27" x14ac:dyDescent="0.3">
      <c r="N570" s="1" t="s">
        <v>85</v>
      </c>
      <c r="O570" s="4" t="s">
        <v>236</v>
      </c>
      <c r="P570" s="4" t="s">
        <v>753</v>
      </c>
      <c r="V570" s="1"/>
      <c r="Z570"/>
      <c r="AA570"/>
    </row>
    <row r="571" spans="14:27" x14ac:dyDescent="0.3">
      <c r="N571" s="1" t="s">
        <v>85</v>
      </c>
      <c r="O571" s="4" t="s">
        <v>239</v>
      </c>
      <c r="P571" s="4" t="s">
        <v>755</v>
      </c>
      <c r="V571" s="1"/>
      <c r="Z571"/>
      <c r="AA571"/>
    </row>
    <row r="572" spans="14:27" x14ac:dyDescent="0.3">
      <c r="N572" s="1" t="s">
        <v>85</v>
      </c>
      <c r="O572" s="4" t="s">
        <v>239</v>
      </c>
      <c r="P572" s="4" t="s">
        <v>757</v>
      </c>
      <c r="V572" s="1"/>
      <c r="Z572"/>
      <c r="AA572"/>
    </row>
    <row r="573" spans="14:27" x14ac:dyDescent="0.3">
      <c r="N573" s="1" t="s">
        <v>85</v>
      </c>
      <c r="O573" s="4" t="s">
        <v>242</v>
      </c>
      <c r="P573" s="4" t="s">
        <v>759</v>
      </c>
      <c r="V573" s="1"/>
      <c r="Z573"/>
      <c r="AA573"/>
    </row>
    <row r="574" spans="14:27" x14ac:dyDescent="0.3">
      <c r="N574" s="1" t="s">
        <v>85</v>
      </c>
      <c r="O574" s="4" t="s">
        <v>242</v>
      </c>
      <c r="P574" s="4" t="s">
        <v>761</v>
      </c>
      <c r="V574" s="1"/>
      <c r="Z574"/>
      <c r="AA574"/>
    </row>
    <row r="575" spans="14:27" x14ac:dyDescent="0.3">
      <c r="N575" s="1" t="s">
        <v>85</v>
      </c>
      <c r="O575" s="4" t="s">
        <v>242</v>
      </c>
      <c r="P575" s="4" t="s">
        <v>763</v>
      </c>
      <c r="V575" s="1"/>
      <c r="Z575"/>
      <c r="AA575"/>
    </row>
    <row r="576" spans="14:27" x14ac:dyDescent="0.3">
      <c r="N576" s="1" t="s">
        <v>85</v>
      </c>
      <c r="O576" s="4" t="s">
        <v>242</v>
      </c>
      <c r="P576" s="4" t="s">
        <v>765</v>
      </c>
      <c r="V576" s="1"/>
      <c r="Z576"/>
      <c r="AA576"/>
    </row>
    <row r="577" spans="14:27" x14ac:dyDescent="0.3">
      <c r="N577" s="1" t="s">
        <v>85</v>
      </c>
      <c r="O577" s="4" t="s">
        <v>242</v>
      </c>
      <c r="P577" s="4" t="s">
        <v>767</v>
      </c>
      <c r="V577" s="1"/>
      <c r="Z577"/>
      <c r="AA577"/>
    </row>
    <row r="578" spans="14:27" x14ac:dyDescent="0.3">
      <c r="N578" s="1" t="s">
        <v>85</v>
      </c>
      <c r="O578" s="4" t="s">
        <v>245</v>
      </c>
      <c r="P578" s="4" t="s">
        <v>768</v>
      </c>
      <c r="V578" s="1"/>
      <c r="Z578"/>
      <c r="AA578"/>
    </row>
    <row r="579" spans="14:27" x14ac:dyDescent="0.3">
      <c r="N579" s="1" t="s">
        <v>85</v>
      </c>
      <c r="O579" s="4" t="s">
        <v>245</v>
      </c>
      <c r="P579" s="4" t="s">
        <v>591</v>
      </c>
      <c r="V579" s="1"/>
      <c r="Z579"/>
      <c r="AA579"/>
    </row>
    <row r="580" spans="14:27" x14ac:dyDescent="0.3">
      <c r="N580" s="1" t="s">
        <v>85</v>
      </c>
      <c r="O580" s="4" t="s">
        <v>245</v>
      </c>
      <c r="P580" s="4" t="s">
        <v>594</v>
      </c>
      <c r="V580" s="1"/>
      <c r="Z580"/>
      <c r="AA580"/>
    </row>
    <row r="581" spans="14:27" x14ac:dyDescent="0.3">
      <c r="V581" s="1"/>
      <c r="Z581"/>
      <c r="AA581"/>
    </row>
    <row r="582" spans="14:27" x14ac:dyDescent="0.3">
      <c r="V582" s="1"/>
      <c r="Z582"/>
      <c r="AA582"/>
    </row>
    <row r="583" spans="14:27" x14ac:dyDescent="0.3">
      <c r="V583" s="1"/>
      <c r="Z583"/>
      <c r="AA583"/>
    </row>
  </sheetData>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2F19C-B3F6-4A4C-9948-01B2EF3D3150}">
  <sheetPr codeName="Sheet13"/>
  <dimension ref="B3:E9"/>
  <sheetViews>
    <sheetView workbookViewId="0">
      <selection activeCell="E9" sqref="E9"/>
    </sheetView>
  </sheetViews>
  <sheetFormatPr defaultRowHeight="14.4" x14ac:dyDescent="0.3"/>
  <cols>
    <col min="2" max="2" width="16.88671875" customWidth="1"/>
    <col min="3" max="3" width="17.33203125" customWidth="1"/>
    <col min="4" max="4" width="17.5546875" customWidth="1"/>
    <col min="5" max="5" width="60.88671875" customWidth="1"/>
  </cols>
  <sheetData>
    <row r="3" spans="2:5" ht="21" customHeight="1" x14ac:dyDescent="0.3">
      <c r="B3" s="88" t="s">
        <v>885</v>
      </c>
      <c r="C3" s="89" t="s">
        <v>886</v>
      </c>
      <c r="D3" s="90" t="s">
        <v>887</v>
      </c>
      <c r="E3" s="91" t="s">
        <v>888</v>
      </c>
    </row>
    <row r="4" spans="2:5" ht="28.8" x14ac:dyDescent="0.3">
      <c r="B4" s="92">
        <v>1.2</v>
      </c>
      <c r="C4" s="93">
        <v>43882</v>
      </c>
      <c r="D4" s="92" t="s">
        <v>889</v>
      </c>
      <c r="E4" s="92" t="s">
        <v>890</v>
      </c>
    </row>
    <row r="5" spans="2:5" ht="28.8" x14ac:dyDescent="0.3">
      <c r="B5" s="92">
        <v>1.3</v>
      </c>
      <c r="C5" s="93">
        <v>43941</v>
      </c>
      <c r="D5" s="92" t="s">
        <v>891</v>
      </c>
      <c r="E5" s="92" t="s">
        <v>892</v>
      </c>
    </row>
    <row r="6" spans="2:5" x14ac:dyDescent="0.3">
      <c r="B6" s="92">
        <v>1.3</v>
      </c>
      <c r="C6" s="93">
        <v>43941</v>
      </c>
      <c r="D6" s="92" t="s">
        <v>893</v>
      </c>
      <c r="E6" s="92" t="s">
        <v>894</v>
      </c>
    </row>
    <row r="7" spans="2:5" ht="57.6" x14ac:dyDescent="0.3">
      <c r="B7" s="92">
        <v>1.3</v>
      </c>
      <c r="C7" s="93">
        <v>43945</v>
      </c>
      <c r="D7" s="92" t="s">
        <v>891</v>
      </c>
      <c r="E7" s="94" t="s">
        <v>896</v>
      </c>
    </row>
    <row r="8" spans="2:5" ht="28.8" x14ac:dyDescent="0.3">
      <c r="B8" s="94">
        <v>1.3</v>
      </c>
      <c r="C8" s="93">
        <v>43950</v>
      </c>
      <c r="D8" s="98" t="s">
        <v>897</v>
      </c>
      <c r="E8" s="94" t="s">
        <v>898</v>
      </c>
    </row>
    <row r="9" spans="2:5" ht="28.8" x14ac:dyDescent="0.3">
      <c r="B9" s="94">
        <v>1.3</v>
      </c>
      <c r="C9" s="93">
        <v>43958</v>
      </c>
      <c r="D9" t="s">
        <v>899</v>
      </c>
      <c r="E9" s="94" t="s">
        <v>900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E160"/>
  <sheetViews>
    <sheetView workbookViewId="0"/>
  </sheetViews>
  <sheetFormatPr defaultRowHeight="14.4" x14ac:dyDescent="0.3"/>
  <sheetData>
    <row r="1" spans="1:31" x14ac:dyDescent="0.3">
      <c r="A1" t="s">
        <v>852</v>
      </c>
      <c r="B1" t="s">
        <v>901</v>
      </c>
      <c r="Y1" s="99" t="s">
        <v>1063</v>
      </c>
      <c r="Z1" s="99" t="s">
        <v>1064</v>
      </c>
      <c r="AA1" t="s">
        <v>902</v>
      </c>
      <c r="AB1" t="s">
        <v>1053</v>
      </c>
      <c r="AC1" t="s">
        <v>1057</v>
      </c>
      <c r="AD1" t="s">
        <v>1058</v>
      </c>
      <c r="AE1" t="s">
        <v>1059</v>
      </c>
    </row>
    <row r="2" spans="1:31" x14ac:dyDescent="0.3">
      <c r="Y2" s="99"/>
      <c r="Z2" s="99"/>
      <c r="AA2" s="99" t="s">
        <v>903</v>
      </c>
      <c r="AB2" s="99" t="s">
        <v>1054</v>
      </c>
      <c r="AC2" s="99" t="s">
        <v>811</v>
      </c>
      <c r="AD2" s="99" t="s">
        <v>811</v>
      </c>
      <c r="AE2" s="99" t="s">
        <v>841</v>
      </c>
    </row>
    <row r="3" spans="1:31" x14ac:dyDescent="0.3">
      <c r="AA3" s="99" t="s">
        <v>115</v>
      </c>
      <c r="AB3" s="99" t="s">
        <v>1055</v>
      </c>
      <c r="AC3" s="99" t="s">
        <v>810</v>
      </c>
      <c r="AD3" s="99" t="s">
        <v>810</v>
      </c>
      <c r="AE3" s="99" t="s">
        <v>1060</v>
      </c>
    </row>
    <row r="4" spans="1:31" x14ac:dyDescent="0.3">
      <c r="AA4" s="99" t="s">
        <v>110</v>
      </c>
      <c r="AB4" s="99" t="s">
        <v>1056</v>
      </c>
      <c r="AC4" s="99" t="s">
        <v>809</v>
      </c>
      <c r="AD4" s="99" t="s">
        <v>809</v>
      </c>
      <c r="AE4" s="99" t="s">
        <v>1061</v>
      </c>
    </row>
    <row r="5" spans="1:31" x14ac:dyDescent="0.3">
      <c r="AA5" s="99" t="s">
        <v>904</v>
      </c>
      <c r="AC5" s="99" t="s">
        <v>866</v>
      </c>
      <c r="AE5" s="99" t="s">
        <v>866</v>
      </c>
    </row>
    <row r="6" spans="1:31" x14ac:dyDescent="0.3">
      <c r="AA6" s="99" t="s">
        <v>905</v>
      </c>
      <c r="AE6" s="99" t="s">
        <v>1062</v>
      </c>
    </row>
    <row r="7" spans="1:31" x14ac:dyDescent="0.3">
      <c r="AA7" s="99" t="s">
        <v>906</v>
      </c>
    </row>
    <row r="8" spans="1:31" x14ac:dyDescent="0.3">
      <c r="AA8" s="99" t="s">
        <v>907</v>
      </c>
    </row>
    <row r="9" spans="1:31" x14ac:dyDescent="0.3">
      <c r="AA9" s="99" t="s">
        <v>908</v>
      </c>
    </row>
    <row r="10" spans="1:31" x14ac:dyDescent="0.3">
      <c r="AA10" s="99" t="s">
        <v>909</v>
      </c>
    </row>
    <row r="11" spans="1:31" x14ac:dyDescent="0.3">
      <c r="AA11" s="99" t="s">
        <v>910</v>
      </c>
    </row>
    <row r="12" spans="1:31" x14ac:dyDescent="0.3">
      <c r="AA12" s="99" t="s">
        <v>911</v>
      </c>
    </row>
    <row r="13" spans="1:31" x14ac:dyDescent="0.3">
      <c r="AA13" s="99" t="s">
        <v>912</v>
      </c>
    </row>
    <row r="14" spans="1:31" x14ac:dyDescent="0.3">
      <c r="AA14" s="99" t="s">
        <v>913</v>
      </c>
    </row>
    <row r="15" spans="1:31" x14ac:dyDescent="0.3">
      <c r="AA15" s="99" t="s">
        <v>914</v>
      </c>
    </row>
    <row r="16" spans="1:31" x14ac:dyDescent="0.3">
      <c r="AA16" s="99" t="s">
        <v>915</v>
      </c>
    </row>
    <row r="17" spans="27:27" x14ac:dyDescent="0.3">
      <c r="AA17" s="99" t="s">
        <v>916</v>
      </c>
    </row>
    <row r="18" spans="27:27" x14ac:dyDescent="0.3">
      <c r="AA18" s="99" t="s">
        <v>917</v>
      </c>
    </row>
    <row r="19" spans="27:27" x14ac:dyDescent="0.3">
      <c r="AA19" s="99" t="s">
        <v>918</v>
      </c>
    </row>
    <row r="20" spans="27:27" x14ac:dyDescent="0.3">
      <c r="AA20" s="99" t="s">
        <v>919</v>
      </c>
    </row>
    <row r="21" spans="27:27" x14ac:dyDescent="0.3">
      <c r="AA21" s="99" t="s">
        <v>920</v>
      </c>
    </row>
    <row r="22" spans="27:27" x14ac:dyDescent="0.3">
      <c r="AA22" s="99" t="s">
        <v>921</v>
      </c>
    </row>
    <row r="23" spans="27:27" x14ac:dyDescent="0.3">
      <c r="AA23" s="99" t="s">
        <v>922</v>
      </c>
    </row>
    <row r="24" spans="27:27" x14ac:dyDescent="0.3">
      <c r="AA24" s="99" t="s">
        <v>923</v>
      </c>
    </row>
    <row r="25" spans="27:27" x14ac:dyDescent="0.3">
      <c r="AA25" s="99" t="s">
        <v>924</v>
      </c>
    </row>
    <row r="26" spans="27:27" x14ac:dyDescent="0.3">
      <c r="AA26" s="99" t="s">
        <v>925</v>
      </c>
    </row>
    <row r="27" spans="27:27" x14ac:dyDescent="0.3">
      <c r="AA27" s="99" t="s">
        <v>926</v>
      </c>
    </row>
    <row r="28" spans="27:27" x14ac:dyDescent="0.3">
      <c r="AA28" s="99" t="s">
        <v>927</v>
      </c>
    </row>
    <row r="29" spans="27:27" x14ac:dyDescent="0.3">
      <c r="AA29" s="99" t="s">
        <v>928</v>
      </c>
    </row>
    <row r="30" spans="27:27" x14ac:dyDescent="0.3">
      <c r="AA30" s="99" t="s">
        <v>929</v>
      </c>
    </row>
    <row r="31" spans="27:27" x14ac:dyDescent="0.3">
      <c r="AA31" s="99" t="s">
        <v>930</v>
      </c>
    </row>
    <row r="32" spans="27:27" x14ac:dyDescent="0.3">
      <c r="AA32" s="99" t="s">
        <v>931</v>
      </c>
    </row>
    <row r="33" spans="27:27" x14ac:dyDescent="0.3">
      <c r="AA33" s="99" t="s">
        <v>932</v>
      </c>
    </row>
    <row r="34" spans="27:27" x14ac:dyDescent="0.3">
      <c r="AA34" s="99" t="s">
        <v>933</v>
      </c>
    </row>
    <row r="35" spans="27:27" x14ac:dyDescent="0.3">
      <c r="AA35" s="99" t="s">
        <v>934</v>
      </c>
    </row>
    <row r="36" spans="27:27" x14ac:dyDescent="0.3">
      <c r="AA36" s="99" t="s">
        <v>935</v>
      </c>
    </row>
    <row r="37" spans="27:27" x14ac:dyDescent="0.3">
      <c r="AA37" s="99" t="s">
        <v>936</v>
      </c>
    </row>
    <row r="38" spans="27:27" x14ac:dyDescent="0.3">
      <c r="AA38" s="99" t="s">
        <v>937</v>
      </c>
    </row>
    <row r="39" spans="27:27" x14ac:dyDescent="0.3">
      <c r="AA39" s="99" t="s">
        <v>938</v>
      </c>
    </row>
    <row r="40" spans="27:27" x14ac:dyDescent="0.3">
      <c r="AA40" s="99" t="s">
        <v>939</v>
      </c>
    </row>
    <row r="41" spans="27:27" x14ac:dyDescent="0.3">
      <c r="AA41" s="99" t="s">
        <v>940</v>
      </c>
    </row>
    <row r="42" spans="27:27" x14ac:dyDescent="0.3">
      <c r="AA42" s="99" t="s">
        <v>941</v>
      </c>
    </row>
    <row r="43" spans="27:27" x14ac:dyDescent="0.3">
      <c r="AA43" s="99" t="s">
        <v>942</v>
      </c>
    </row>
    <row r="44" spans="27:27" x14ac:dyDescent="0.3">
      <c r="AA44" s="99" t="s">
        <v>943</v>
      </c>
    </row>
    <row r="45" spans="27:27" x14ac:dyDescent="0.3">
      <c r="AA45" s="99" t="s">
        <v>944</v>
      </c>
    </row>
    <row r="46" spans="27:27" x14ac:dyDescent="0.3">
      <c r="AA46" s="99" t="s">
        <v>945</v>
      </c>
    </row>
    <row r="47" spans="27:27" x14ac:dyDescent="0.3">
      <c r="AA47" s="99" t="s">
        <v>946</v>
      </c>
    </row>
    <row r="48" spans="27:27" x14ac:dyDescent="0.3">
      <c r="AA48" s="99" t="s">
        <v>947</v>
      </c>
    </row>
    <row r="49" spans="27:27" x14ac:dyDescent="0.3">
      <c r="AA49" s="99" t="s">
        <v>948</v>
      </c>
    </row>
    <row r="50" spans="27:27" x14ac:dyDescent="0.3">
      <c r="AA50" s="99" t="s">
        <v>949</v>
      </c>
    </row>
    <row r="51" spans="27:27" x14ac:dyDescent="0.3">
      <c r="AA51" s="99" t="s">
        <v>950</v>
      </c>
    </row>
    <row r="52" spans="27:27" x14ac:dyDescent="0.3">
      <c r="AA52" s="99" t="s">
        <v>951</v>
      </c>
    </row>
    <row r="53" spans="27:27" x14ac:dyDescent="0.3">
      <c r="AA53" s="99" t="s">
        <v>952</v>
      </c>
    </row>
    <row r="54" spans="27:27" x14ac:dyDescent="0.3">
      <c r="AA54" s="99" t="s">
        <v>953</v>
      </c>
    </row>
    <row r="55" spans="27:27" x14ac:dyDescent="0.3">
      <c r="AA55" s="99" t="s">
        <v>954</v>
      </c>
    </row>
    <row r="56" spans="27:27" x14ac:dyDescent="0.3">
      <c r="AA56" s="99" t="s">
        <v>955</v>
      </c>
    </row>
    <row r="57" spans="27:27" x14ac:dyDescent="0.3">
      <c r="AA57" s="99" t="s">
        <v>956</v>
      </c>
    </row>
    <row r="58" spans="27:27" x14ac:dyDescent="0.3">
      <c r="AA58" s="99" t="s">
        <v>957</v>
      </c>
    </row>
    <row r="59" spans="27:27" x14ac:dyDescent="0.3">
      <c r="AA59" s="99" t="s">
        <v>958</v>
      </c>
    </row>
    <row r="60" spans="27:27" x14ac:dyDescent="0.3">
      <c r="AA60" s="99" t="s">
        <v>959</v>
      </c>
    </row>
    <row r="61" spans="27:27" x14ac:dyDescent="0.3">
      <c r="AA61" s="99" t="s">
        <v>960</v>
      </c>
    </row>
    <row r="62" spans="27:27" x14ac:dyDescent="0.3">
      <c r="AA62" s="99" t="s">
        <v>961</v>
      </c>
    </row>
    <row r="63" spans="27:27" x14ac:dyDescent="0.3">
      <c r="AA63" s="99" t="s">
        <v>962</v>
      </c>
    </row>
    <row r="64" spans="27:27" x14ac:dyDescent="0.3">
      <c r="AA64" s="99" t="s">
        <v>963</v>
      </c>
    </row>
    <row r="65" spans="27:27" x14ac:dyDescent="0.3">
      <c r="AA65" s="99" t="s">
        <v>964</v>
      </c>
    </row>
    <row r="66" spans="27:27" x14ac:dyDescent="0.3">
      <c r="AA66" s="99" t="s">
        <v>965</v>
      </c>
    </row>
    <row r="67" spans="27:27" x14ac:dyDescent="0.3">
      <c r="AA67" s="99" t="s">
        <v>966</v>
      </c>
    </row>
    <row r="68" spans="27:27" x14ac:dyDescent="0.3">
      <c r="AA68" s="99" t="s">
        <v>967</v>
      </c>
    </row>
    <row r="69" spans="27:27" x14ac:dyDescent="0.3">
      <c r="AA69" s="99" t="s">
        <v>968</v>
      </c>
    </row>
    <row r="70" spans="27:27" x14ac:dyDescent="0.3">
      <c r="AA70" s="99" t="s">
        <v>969</v>
      </c>
    </row>
    <row r="71" spans="27:27" x14ac:dyDescent="0.3">
      <c r="AA71" s="99" t="s">
        <v>970</v>
      </c>
    </row>
    <row r="72" spans="27:27" x14ac:dyDescent="0.3">
      <c r="AA72" s="99" t="s">
        <v>971</v>
      </c>
    </row>
    <row r="73" spans="27:27" x14ac:dyDescent="0.3">
      <c r="AA73" s="99" t="s">
        <v>972</v>
      </c>
    </row>
    <row r="74" spans="27:27" x14ac:dyDescent="0.3">
      <c r="AA74" s="99" t="s">
        <v>973</v>
      </c>
    </row>
    <row r="75" spans="27:27" x14ac:dyDescent="0.3">
      <c r="AA75" s="99" t="s">
        <v>974</v>
      </c>
    </row>
    <row r="76" spans="27:27" x14ac:dyDescent="0.3">
      <c r="AA76" s="99" t="s">
        <v>975</v>
      </c>
    </row>
    <row r="77" spans="27:27" x14ac:dyDescent="0.3">
      <c r="AA77" s="99" t="s">
        <v>976</v>
      </c>
    </row>
    <row r="78" spans="27:27" x14ac:dyDescent="0.3">
      <c r="AA78" s="99" t="s">
        <v>977</v>
      </c>
    </row>
    <row r="79" spans="27:27" x14ac:dyDescent="0.3">
      <c r="AA79" s="99" t="s">
        <v>978</v>
      </c>
    </row>
    <row r="80" spans="27:27" x14ac:dyDescent="0.3">
      <c r="AA80" s="99" t="s">
        <v>979</v>
      </c>
    </row>
    <row r="81" spans="27:27" x14ac:dyDescent="0.3">
      <c r="AA81" s="99" t="s">
        <v>980</v>
      </c>
    </row>
    <row r="82" spans="27:27" x14ac:dyDescent="0.3">
      <c r="AA82" s="99" t="s">
        <v>981</v>
      </c>
    </row>
    <row r="83" spans="27:27" x14ac:dyDescent="0.3">
      <c r="AA83" s="99" t="s">
        <v>982</v>
      </c>
    </row>
    <row r="84" spans="27:27" x14ac:dyDescent="0.3">
      <c r="AA84" s="99" t="s">
        <v>983</v>
      </c>
    </row>
    <row r="85" spans="27:27" x14ac:dyDescent="0.3">
      <c r="AA85" s="99" t="s">
        <v>984</v>
      </c>
    </row>
    <row r="86" spans="27:27" x14ac:dyDescent="0.3">
      <c r="AA86" s="99" t="s">
        <v>985</v>
      </c>
    </row>
    <row r="87" spans="27:27" x14ac:dyDescent="0.3">
      <c r="AA87" s="99" t="s">
        <v>986</v>
      </c>
    </row>
    <row r="88" spans="27:27" x14ac:dyDescent="0.3">
      <c r="AA88" s="99" t="s">
        <v>987</v>
      </c>
    </row>
    <row r="89" spans="27:27" x14ac:dyDescent="0.3">
      <c r="AA89" s="99" t="s">
        <v>988</v>
      </c>
    </row>
    <row r="90" spans="27:27" x14ac:dyDescent="0.3">
      <c r="AA90" s="99" t="s">
        <v>989</v>
      </c>
    </row>
    <row r="91" spans="27:27" x14ac:dyDescent="0.3">
      <c r="AA91" s="99" t="s">
        <v>990</v>
      </c>
    </row>
    <row r="92" spans="27:27" x14ac:dyDescent="0.3">
      <c r="AA92" s="99" t="s">
        <v>991</v>
      </c>
    </row>
    <row r="93" spans="27:27" x14ac:dyDescent="0.3">
      <c r="AA93" s="99" t="s">
        <v>992</v>
      </c>
    </row>
    <row r="94" spans="27:27" x14ac:dyDescent="0.3">
      <c r="AA94" s="99" t="s">
        <v>993</v>
      </c>
    </row>
    <row r="95" spans="27:27" x14ac:dyDescent="0.3">
      <c r="AA95" s="99" t="s">
        <v>994</v>
      </c>
    </row>
    <row r="96" spans="27:27" x14ac:dyDescent="0.3">
      <c r="AA96" s="99" t="s">
        <v>995</v>
      </c>
    </row>
    <row r="97" spans="27:27" x14ac:dyDescent="0.3">
      <c r="AA97" s="99" t="s">
        <v>996</v>
      </c>
    </row>
    <row r="98" spans="27:27" x14ac:dyDescent="0.3">
      <c r="AA98" s="99" t="s">
        <v>997</v>
      </c>
    </row>
    <row r="99" spans="27:27" x14ac:dyDescent="0.3">
      <c r="AA99" s="99" t="s">
        <v>998</v>
      </c>
    </row>
    <row r="100" spans="27:27" x14ac:dyDescent="0.3">
      <c r="AA100" s="99" t="s">
        <v>999</v>
      </c>
    </row>
    <row r="101" spans="27:27" x14ac:dyDescent="0.3">
      <c r="AA101" s="99" t="s">
        <v>1000</v>
      </c>
    </row>
    <row r="102" spans="27:27" x14ac:dyDescent="0.3">
      <c r="AA102" s="99" t="s">
        <v>1001</v>
      </c>
    </row>
    <row r="103" spans="27:27" x14ac:dyDescent="0.3">
      <c r="AA103" s="99" t="s">
        <v>1002</v>
      </c>
    </row>
    <row r="104" spans="27:27" x14ac:dyDescent="0.3">
      <c r="AA104" s="99" t="s">
        <v>1003</v>
      </c>
    </row>
    <row r="105" spans="27:27" x14ac:dyDescent="0.3">
      <c r="AA105" s="99" t="s">
        <v>1004</v>
      </c>
    </row>
    <row r="106" spans="27:27" x14ac:dyDescent="0.3">
      <c r="AA106" s="99" t="s">
        <v>1005</v>
      </c>
    </row>
    <row r="107" spans="27:27" x14ac:dyDescent="0.3">
      <c r="AA107" s="99" t="s">
        <v>1006</v>
      </c>
    </row>
    <row r="108" spans="27:27" x14ac:dyDescent="0.3">
      <c r="AA108" s="99" t="s">
        <v>1007</v>
      </c>
    </row>
    <row r="109" spans="27:27" x14ac:dyDescent="0.3">
      <c r="AA109" s="99" t="s">
        <v>1008</v>
      </c>
    </row>
    <row r="110" spans="27:27" x14ac:dyDescent="0.3">
      <c r="AA110" s="99" t="s">
        <v>1009</v>
      </c>
    </row>
    <row r="111" spans="27:27" x14ac:dyDescent="0.3">
      <c r="AA111" s="99" t="s">
        <v>1010</v>
      </c>
    </row>
    <row r="112" spans="27:27" x14ac:dyDescent="0.3">
      <c r="AA112" s="99" t="s">
        <v>1011</v>
      </c>
    </row>
    <row r="113" spans="27:27" x14ac:dyDescent="0.3">
      <c r="AA113" s="99" t="s">
        <v>1012</v>
      </c>
    </row>
    <row r="114" spans="27:27" x14ac:dyDescent="0.3">
      <c r="AA114" s="99" t="s">
        <v>1013</v>
      </c>
    </row>
    <row r="115" spans="27:27" x14ac:dyDescent="0.3">
      <c r="AA115" s="99" t="s">
        <v>1014</v>
      </c>
    </row>
    <row r="116" spans="27:27" x14ac:dyDescent="0.3">
      <c r="AA116" s="99" t="s">
        <v>1015</v>
      </c>
    </row>
    <row r="117" spans="27:27" x14ac:dyDescent="0.3">
      <c r="AA117" s="99" t="s">
        <v>1016</v>
      </c>
    </row>
    <row r="118" spans="27:27" x14ac:dyDescent="0.3">
      <c r="AA118" s="99" t="s">
        <v>1017</v>
      </c>
    </row>
    <row r="119" spans="27:27" x14ac:dyDescent="0.3">
      <c r="AA119" s="99" t="s">
        <v>1018</v>
      </c>
    </row>
    <row r="120" spans="27:27" x14ac:dyDescent="0.3">
      <c r="AA120" s="99" t="s">
        <v>1019</v>
      </c>
    </row>
    <row r="121" spans="27:27" x14ac:dyDescent="0.3">
      <c r="AA121" s="99" t="s">
        <v>1020</v>
      </c>
    </row>
    <row r="122" spans="27:27" x14ac:dyDescent="0.3">
      <c r="AA122" s="99" t="s">
        <v>1021</v>
      </c>
    </row>
    <row r="123" spans="27:27" x14ac:dyDescent="0.3">
      <c r="AA123" s="99" t="s">
        <v>1022</v>
      </c>
    </row>
    <row r="124" spans="27:27" x14ac:dyDescent="0.3">
      <c r="AA124" s="99" t="s">
        <v>1023</v>
      </c>
    </row>
    <row r="125" spans="27:27" x14ac:dyDescent="0.3">
      <c r="AA125" s="99" t="s">
        <v>1024</v>
      </c>
    </row>
    <row r="126" spans="27:27" x14ac:dyDescent="0.3">
      <c r="AA126" s="99" t="s">
        <v>1025</v>
      </c>
    </row>
    <row r="127" spans="27:27" x14ac:dyDescent="0.3">
      <c r="AA127" s="99" t="s">
        <v>1026</v>
      </c>
    </row>
    <row r="128" spans="27:27" x14ac:dyDescent="0.3">
      <c r="AA128" s="99" t="s">
        <v>1027</v>
      </c>
    </row>
    <row r="129" spans="27:27" x14ac:dyDescent="0.3">
      <c r="AA129" s="99" t="s">
        <v>1028</v>
      </c>
    </row>
    <row r="130" spans="27:27" x14ac:dyDescent="0.3">
      <c r="AA130" s="99" t="s">
        <v>1029</v>
      </c>
    </row>
    <row r="131" spans="27:27" x14ac:dyDescent="0.3">
      <c r="AA131" s="99" t="s">
        <v>1030</v>
      </c>
    </row>
    <row r="132" spans="27:27" x14ac:dyDescent="0.3">
      <c r="AA132" s="99" t="s">
        <v>1031</v>
      </c>
    </row>
    <row r="133" spans="27:27" x14ac:dyDescent="0.3">
      <c r="AA133" s="99" t="s">
        <v>1032</v>
      </c>
    </row>
    <row r="134" spans="27:27" x14ac:dyDescent="0.3">
      <c r="AA134" s="99" t="s">
        <v>1033</v>
      </c>
    </row>
    <row r="135" spans="27:27" x14ac:dyDescent="0.3">
      <c r="AA135" s="99" t="s">
        <v>1034</v>
      </c>
    </row>
    <row r="136" spans="27:27" x14ac:dyDescent="0.3">
      <c r="AA136" s="99" t="s">
        <v>1035</v>
      </c>
    </row>
    <row r="137" spans="27:27" x14ac:dyDescent="0.3">
      <c r="AA137" s="99" t="s">
        <v>1036</v>
      </c>
    </row>
    <row r="138" spans="27:27" x14ac:dyDescent="0.3">
      <c r="AA138" s="99" t="s">
        <v>1037</v>
      </c>
    </row>
    <row r="139" spans="27:27" x14ac:dyDescent="0.3">
      <c r="AA139" s="99" t="s">
        <v>1038</v>
      </c>
    </row>
    <row r="140" spans="27:27" x14ac:dyDescent="0.3">
      <c r="AA140" s="99" t="s">
        <v>1039</v>
      </c>
    </row>
    <row r="141" spans="27:27" x14ac:dyDescent="0.3">
      <c r="AA141" s="99" t="s">
        <v>1040</v>
      </c>
    </row>
    <row r="142" spans="27:27" x14ac:dyDescent="0.3">
      <c r="AA142" s="99" t="s">
        <v>1041</v>
      </c>
    </row>
    <row r="143" spans="27:27" x14ac:dyDescent="0.3">
      <c r="AA143" s="99" t="s">
        <v>1042</v>
      </c>
    </row>
    <row r="144" spans="27:27" x14ac:dyDescent="0.3">
      <c r="AA144" s="99" t="s">
        <v>1043</v>
      </c>
    </row>
    <row r="145" spans="27:27" x14ac:dyDescent="0.3">
      <c r="AA145" s="99" t="s">
        <v>1044</v>
      </c>
    </row>
    <row r="146" spans="27:27" x14ac:dyDescent="0.3">
      <c r="AA146" s="99" t="s">
        <v>1045</v>
      </c>
    </row>
    <row r="147" spans="27:27" x14ac:dyDescent="0.3">
      <c r="AA147" s="99" t="s">
        <v>1046</v>
      </c>
    </row>
    <row r="148" spans="27:27" x14ac:dyDescent="0.3">
      <c r="AA148" s="99" t="s">
        <v>1047</v>
      </c>
    </row>
    <row r="149" spans="27:27" x14ac:dyDescent="0.3">
      <c r="AA149" s="99" t="s">
        <v>1048</v>
      </c>
    </row>
    <row r="150" spans="27:27" x14ac:dyDescent="0.3">
      <c r="AA150" s="99" t="s">
        <v>1049</v>
      </c>
    </row>
    <row r="151" spans="27:27" x14ac:dyDescent="0.3">
      <c r="AA151" s="99" t="s">
        <v>1050</v>
      </c>
    </row>
    <row r="152" spans="27:27" x14ac:dyDescent="0.3">
      <c r="AA152" s="99" t="s">
        <v>1051</v>
      </c>
    </row>
    <row r="153" spans="27:27" x14ac:dyDescent="0.3">
      <c r="AA153" s="99" t="s">
        <v>1052</v>
      </c>
    </row>
    <row r="154" spans="27:27" x14ac:dyDescent="0.3">
      <c r="AA154" s="99" t="s">
        <v>1065</v>
      </c>
    </row>
    <row r="155" spans="27:27" x14ac:dyDescent="0.3">
      <c r="AA155" s="99" t="s">
        <v>1066</v>
      </c>
    </row>
    <row r="156" spans="27:27" x14ac:dyDescent="0.3">
      <c r="AA156" s="99" t="s">
        <v>1067</v>
      </c>
    </row>
    <row r="157" spans="27:27" x14ac:dyDescent="0.3">
      <c r="AA157" s="99" t="s">
        <v>1068</v>
      </c>
    </row>
    <row r="158" spans="27:27" x14ac:dyDescent="0.3">
      <c r="AA158" s="99" t="s">
        <v>1069</v>
      </c>
    </row>
    <row r="159" spans="27:27" x14ac:dyDescent="0.3">
      <c r="AA159" s="99" t="s">
        <v>1070</v>
      </c>
    </row>
    <row r="160" spans="27:27" x14ac:dyDescent="0.3">
      <c r="AA160" s="99" t="s">
        <v>1071</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13313" r:id="rId4">
          <objectPr defaultSize="0" r:id="rId5">
            <anchor moveWithCells="1">
              <from>
                <xdr:col>0</xdr:col>
                <xdr:colOff>0</xdr:colOff>
                <xdr:row>0</xdr:row>
                <xdr:rowOff>0</xdr:rowOff>
              </from>
              <to>
                <xdr:col>4</xdr:col>
                <xdr:colOff>342900</xdr:colOff>
                <xdr:row>2</xdr:row>
                <xdr:rowOff>152400</xdr:rowOff>
              </to>
            </anchor>
          </objectPr>
        </oleObject>
      </mc:Choice>
      <mc:Fallback>
        <oleObject progId="Packager Shell Object" dvAspect="DVASPECT_ICON" shapeId="13313" r:id="rId4"/>
      </mc:Fallback>
    </mc:AlternateContent>
    <mc:AlternateContent xmlns:mc="http://schemas.openxmlformats.org/markup-compatibility/2006">
      <mc:Choice Requires="x14">
        <oleObject progId="Packager Shell Object" dvAspect="DVASPECT_ICON" shapeId="13316" r:id="rId6">
          <objectPr defaultSize="0" r:id="rId7">
            <anchor moveWithCells="1">
              <from>
                <xdr:col>0</xdr:col>
                <xdr:colOff>0</xdr:colOff>
                <xdr:row>0</xdr:row>
                <xdr:rowOff>0</xdr:rowOff>
              </from>
              <to>
                <xdr:col>0</xdr:col>
                <xdr:colOff>579120</xdr:colOff>
                <xdr:row>2</xdr:row>
                <xdr:rowOff>152400</xdr:rowOff>
              </to>
            </anchor>
          </objectPr>
        </oleObject>
      </mc:Choice>
      <mc:Fallback>
        <oleObject progId="Packager Shell Object" dvAspect="DVASPECT_ICON" shapeId="13316" r:id="rId6"/>
      </mc:Fallback>
    </mc:AlternateContent>
    <mc:AlternateContent xmlns:mc="http://schemas.openxmlformats.org/markup-compatibility/2006">
      <mc:Choice Requires="x14">
        <oleObject progId="Packager Shell Object" dvAspect="DVASPECT_ICON" shapeId="13317" r:id="rId8">
          <objectPr defaultSize="0" r:id="rId9">
            <anchor moveWithCells="1">
              <from>
                <xdr:col>0</xdr:col>
                <xdr:colOff>0</xdr:colOff>
                <xdr:row>0</xdr:row>
                <xdr:rowOff>0</xdr:rowOff>
              </from>
              <to>
                <xdr:col>1</xdr:col>
                <xdr:colOff>419100</xdr:colOff>
                <xdr:row>2</xdr:row>
                <xdr:rowOff>152400</xdr:rowOff>
              </to>
            </anchor>
          </objectPr>
        </oleObject>
      </mc:Choice>
      <mc:Fallback>
        <oleObject progId="Packager Shell Object" dvAspect="DVASPECT_ICON" shapeId="13317" r:id="rId8"/>
      </mc:Fallback>
    </mc:AlternateContent>
    <mc:AlternateContent xmlns:mc="http://schemas.openxmlformats.org/markup-compatibility/2006">
      <mc:Choice Requires="x14">
        <oleObject progId="Packager Shell Object" dvAspect="DVASPECT_ICON" shapeId="13318" r:id="rId10">
          <objectPr defaultSize="0" r:id="rId11">
            <anchor moveWithCells="1">
              <from>
                <xdr:col>0</xdr:col>
                <xdr:colOff>0</xdr:colOff>
                <xdr:row>0</xdr:row>
                <xdr:rowOff>0</xdr:rowOff>
              </from>
              <to>
                <xdr:col>1</xdr:col>
                <xdr:colOff>350520</xdr:colOff>
                <xdr:row>2</xdr:row>
                <xdr:rowOff>152400</xdr:rowOff>
              </to>
            </anchor>
          </objectPr>
        </oleObject>
      </mc:Choice>
      <mc:Fallback>
        <oleObject progId="Packager Shell Object" dvAspect="DVASPECT_ICON" shapeId="13318" r:id="rId10"/>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W117"/>
  <sheetViews>
    <sheetView showGridLines="0" tabSelected="1" zoomScale="64" zoomScaleNormal="64" zoomScaleSheetLayoutView="70" workbookViewId="0">
      <selection activeCell="B10" sqref="B10"/>
    </sheetView>
  </sheetViews>
  <sheetFormatPr defaultColWidth="9.109375" defaultRowHeight="13.8" x14ac:dyDescent="0.3"/>
  <cols>
    <col min="1" max="1" width="33.88671875" style="10" customWidth="1" collapsed="1"/>
    <col min="2" max="2" width="40.6640625" style="10" customWidth="1" collapsed="1"/>
    <col min="3" max="3" width="19.109375" style="10" hidden="1" customWidth="1"/>
    <col min="4" max="4" width="45.6640625" style="10" customWidth="1" collapsed="1"/>
    <col min="5" max="5" width="14.88671875" style="10" hidden="1" customWidth="1"/>
    <col min="6" max="7" width="18.6640625" style="10" customWidth="1" collapsed="1"/>
    <col min="8" max="8" width="79.44140625" style="10" customWidth="1" collapsed="1"/>
    <col min="9" max="9" width="70.44140625" style="10" customWidth="1"/>
    <col min="10" max="10" width="18.88671875" style="10" customWidth="1" collapsed="1"/>
    <col min="11" max="11" width="21.5546875" style="10" hidden="1" customWidth="1" collapsed="1"/>
    <col min="12" max="12" width="23.5546875" style="10" customWidth="1" collapsed="1"/>
    <col min="13" max="13" width="73.109375" style="10" customWidth="1" collapsed="1"/>
    <col min="14" max="14" width="24.5546875" style="10" hidden="1" customWidth="1" collapsed="1"/>
    <col min="15" max="15" width="21.109375" style="10" hidden="1" customWidth="1" collapsed="1"/>
    <col min="16" max="16" width="18.44140625" style="71" hidden="1" customWidth="1" collapsed="1"/>
    <col min="17" max="17" width="20" style="71" hidden="1" customWidth="1" collapsed="1"/>
    <col min="18" max="18" width="17.88671875" style="10" hidden="1" customWidth="1"/>
    <col min="19" max="19" width="23.88671875" style="10" hidden="1" customWidth="1" collapsed="1"/>
    <col min="20" max="20" width="24.109375" style="10" hidden="1" customWidth="1" collapsed="1"/>
    <col min="21" max="21" width="29.88671875" style="10" hidden="1" customWidth="1" collapsed="1"/>
    <col min="22" max="22" width="28.44140625" style="10" hidden="1" customWidth="1" collapsed="1"/>
    <col min="23" max="23" width="10.88671875" style="10" hidden="1" customWidth="1" collapsed="1"/>
    <col min="24" max="24" width="9.109375" style="10" customWidth="1" collapsed="1"/>
    <col min="25" max="16384" width="9.109375" style="10" collapsed="1"/>
  </cols>
  <sheetData>
    <row r="4" spans="1:9" ht="22.8" x14ac:dyDescent="0.3">
      <c r="A4" s="107" t="str">
        <f>IFERROR(VLOOKUP($B$10,Translation[],3,0),"")</f>
        <v>SOLICITUD PRIORIZADA DE MONTO POR ENCIMA DE LA ASIGNACIÓN (PAAR)</v>
      </c>
      <c r="B4" s="107"/>
      <c r="C4" s="107"/>
      <c r="D4" s="107"/>
      <c r="E4" s="107"/>
      <c r="F4" s="107"/>
      <c r="G4" s="107"/>
      <c r="H4" s="107"/>
      <c r="I4" s="34"/>
    </row>
    <row r="5" spans="1:9" ht="17.399999999999999" x14ac:dyDescent="0.3">
      <c r="A5" s="106"/>
      <c r="B5" s="106"/>
      <c r="C5" s="106"/>
      <c r="D5" s="106"/>
      <c r="E5" s="106"/>
      <c r="F5" s="106"/>
      <c r="G5" s="106"/>
      <c r="H5" s="106"/>
      <c r="I5" s="33"/>
    </row>
    <row r="6" spans="1:9" ht="15.6" x14ac:dyDescent="0.3">
      <c r="A6" s="110" t="s">
        <v>0</v>
      </c>
      <c r="B6" s="111"/>
      <c r="C6" s="36"/>
    </row>
    <row r="7" spans="1:9" ht="15.6" x14ac:dyDescent="0.3">
      <c r="A7" s="108" t="s">
        <v>1</v>
      </c>
      <c r="B7" s="109"/>
      <c r="C7" s="36"/>
    </row>
    <row r="8" spans="1:9" ht="15.6" x14ac:dyDescent="0.3">
      <c r="A8" s="112" t="s">
        <v>2</v>
      </c>
      <c r="B8" s="113"/>
      <c r="C8" s="36"/>
    </row>
    <row r="10" spans="1:9" ht="17.399999999999999" x14ac:dyDescent="0.3">
      <c r="A10" s="11" t="str">
        <f>IFERROR(VLOOKUP($B$10,Translation[],2,0),"")</f>
        <v>Idioma</v>
      </c>
      <c r="B10" s="29" t="s">
        <v>85</v>
      </c>
      <c r="C10" s="37"/>
      <c r="D10" s="41"/>
    </row>
    <row r="12" spans="1:9" ht="17.399999999999999" x14ac:dyDescent="0.3">
      <c r="A12" s="114" t="str">
        <f>IFERROR(VLOOKUP($B$10,Translation[],5,0),"")</f>
        <v>INFORMACIÓN RESUMIDA</v>
      </c>
      <c r="B12" s="114"/>
      <c r="C12" s="114"/>
      <c r="D12" s="114"/>
      <c r="E12" s="114"/>
      <c r="F12" s="114"/>
      <c r="G12" s="13"/>
      <c r="H12" s="13"/>
      <c r="I12" s="13"/>
    </row>
    <row r="13" spans="1:9" ht="65.099999999999994" customHeight="1" x14ac:dyDescent="0.3">
      <c r="A13" s="14" t="str">
        <f>IFERROR(VLOOKUP($B$10,Translation[],6,0),"")</f>
        <v>País o grupo de países</v>
      </c>
      <c r="B13" s="116" t="str">
        <f>IF(ISBLANK(Modules!$B$3),Modules!$B$4,Modules!$B$3)</f>
        <v>El Salvador</v>
      </c>
      <c r="C13" s="116"/>
      <c r="D13" s="116"/>
      <c r="E13" s="116"/>
      <c r="F13" s="116"/>
      <c r="G13" s="41"/>
    </row>
    <row r="14" spans="1:9" ht="30" customHeight="1" x14ac:dyDescent="0.3">
      <c r="A14" s="14" t="str">
        <f>IFERROR(VLOOKUP($B$10,Translation[],7,0),"")</f>
        <v>Componente(s)</v>
      </c>
      <c r="B14" s="115" t="str">
        <f>(Modules!$D$3)</f>
        <v>HIV/AIDS</v>
      </c>
      <c r="C14" s="115"/>
      <c r="D14" s="115"/>
      <c r="E14" s="115"/>
      <c r="F14" s="115"/>
      <c r="G14" s="48"/>
    </row>
    <row r="15" spans="1:9" ht="61.65" customHeight="1" x14ac:dyDescent="0.3">
      <c r="A15" s="15" t="str">
        <f>IFERROR(VLOOKUP($B$10,Translation[],8,0),"")</f>
        <v>Solicitud de financiamiento relacionada con esta solicitud de monto por encima de la asignación</v>
      </c>
      <c r="B15" s="115" t="str">
        <f>(Modules!$D$2)</f>
        <v>FR979-SLV-H</v>
      </c>
      <c r="C15" s="115"/>
      <c r="D15" s="115"/>
      <c r="E15" s="115"/>
      <c r="F15" s="115"/>
      <c r="G15" s="40"/>
    </row>
    <row r="16" spans="1:9" ht="30" customHeight="1" x14ac:dyDescent="0.3">
      <c r="A16" s="14" t="str">
        <f>IFERROR(VLOOKUP($B$10,Translation[],9,0),"")</f>
        <v>Moneda</v>
      </c>
      <c r="B16" s="115" t="str">
        <f>(Modules!$D$4)</f>
        <v>USD</v>
      </c>
      <c r="C16" s="115"/>
      <c r="D16" s="115"/>
      <c r="E16" s="115"/>
      <c r="F16" s="115"/>
      <c r="G16" s="40"/>
    </row>
    <row r="17" spans="1:23" ht="64.650000000000006" customHeight="1" x14ac:dyDescent="0.3">
      <c r="A17" s="15" t="str">
        <f>IFERROR(VLOOKUP($B$10,Translation[],32,0),"")</f>
        <v>Total de la solicitud de fondos por encima del Monto asignado PAAR (divisa de solicitud)</v>
      </c>
      <c r="B17" s="105">
        <f>F117</f>
        <v>0</v>
      </c>
      <c r="C17" s="105"/>
      <c r="D17" s="105"/>
      <c r="E17" s="105"/>
      <c r="F17" s="105"/>
      <c r="G17" s="39"/>
    </row>
    <row r="18" spans="1:23" ht="30" customHeight="1" x14ac:dyDescent="0.3">
      <c r="A18" s="15" t="str">
        <f>IFERROR(VLOOKUP($B$10,Translation[],22,0),"")</f>
        <v>Cantidad aprobada por PRT (US$)</v>
      </c>
      <c r="B18" s="105">
        <f>L117</f>
        <v>0</v>
      </c>
      <c r="C18" s="105"/>
      <c r="D18" s="105"/>
      <c r="E18" s="105"/>
      <c r="F18" s="105"/>
      <c r="G18" s="39"/>
    </row>
    <row r="20" spans="1:23" ht="17.399999999999999" x14ac:dyDescent="0.3">
      <c r="A20" s="120" t="str">
        <f>IFERROR(VLOOKUP($B$10,Translation[],11,0),"")</f>
        <v>INFORMACIÓN CONTEXTUAL</v>
      </c>
      <c r="B20" s="121"/>
      <c r="C20" s="121"/>
      <c r="D20" s="121"/>
      <c r="E20" s="121"/>
      <c r="F20" s="121"/>
      <c r="G20" s="121"/>
      <c r="H20" s="121"/>
      <c r="I20" s="121"/>
      <c r="J20" s="121"/>
      <c r="K20" s="121"/>
      <c r="L20" s="121"/>
      <c r="M20" s="121"/>
    </row>
    <row r="21" spans="1:23" ht="130.35" customHeight="1" x14ac:dyDescent="0.3">
      <c r="A21" s="122" t="str">
        <f>IFERROR(VLOOKUP($B$10,Translation[],12,0),"")</f>
        <v>Aporte información contextual relevante a la solicitud de monto por encima de la asignación, explicando por qué los módulos clave propuestos tienen prioridad para financiamiento adicional. La respuesta puede incluir, por ejemplo:
• puntos destacados del contexto epidemiológico
• deficiencias programáticas pendientes que deben abordarse
• consideraciones o datos que informaron la solicitud
• explicaciones clarificando los vínculos con el financiamiento asignado
Si necesita espacio adicional, el solicitante puede ampliar el ancho y alto de cada celda y / o insertar y fusionar celdas adicionales para obtener un espacio mayor para la justificación</v>
      </c>
      <c r="B21" s="123"/>
      <c r="C21" s="123"/>
      <c r="D21" s="123"/>
      <c r="E21" s="123"/>
      <c r="F21" s="123"/>
      <c r="G21" s="123"/>
      <c r="H21" s="123"/>
      <c r="I21" s="123"/>
      <c r="J21" s="123"/>
      <c r="K21" s="123"/>
      <c r="L21" s="123"/>
      <c r="M21" s="123"/>
    </row>
    <row r="22" spans="1:23" ht="144.6" customHeight="1" x14ac:dyDescent="0.3">
      <c r="A22" s="124" t="s">
        <v>872</v>
      </c>
      <c r="B22" s="124"/>
      <c r="C22" s="124"/>
      <c r="D22" s="124"/>
      <c r="E22" s="124"/>
      <c r="F22" s="124"/>
      <c r="G22" s="124"/>
      <c r="H22" s="124"/>
      <c r="I22" s="124"/>
      <c r="J22" s="124"/>
      <c r="K22" s="124"/>
      <c r="L22" s="124"/>
      <c r="M22" s="124"/>
    </row>
    <row r="23" spans="1:23" ht="150" hidden="1" customHeight="1" x14ac:dyDescent="0.3">
      <c r="A23" s="75"/>
      <c r="B23" s="75"/>
      <c r="C23" s="75"/>
      <c r="D23" s="75"/>
      <c r="E23" s="75"/>
      <c r="F23" s="75"/>
      <c r="G23" s="75"/>
      <c r="H23" s="75"/>
      <c r="I23" s="43"/>
      <c r="J23" s="43"/>
      <c r="K23" s="10" t="s">
        <v>873</v>
      </c>
    </row>
    <row r="24" spans="1:23" ht="150" hidden="1" customHeight="1" x14ac:dyDescent="0.3">
      <c r="A24" s="74"/>
      <c r="B24" s="74"/>
      <c r="C24" s="74"/>
      <c r="D24" s="74"/>
      <c r="E24" s="74"/>
      <c r="F24" s="74"/>
      <c r="G24" s="74"/>
      <c r="H24" s="74"/>
      <c r="I24" s="43"/>
      <c r="J24" s="43"/>
    </row>
    <row r="26" spans="1:23" ht="17.399999999999999" x14ac:dyDescent="0.3">
      <c r="A26" s="117" t="str">
        <f>IFERROR(VLOOKUP($B$10,Translation[],13,0),"")</f>
        <v>SOLICITUD PRIORIZADA DE MONTO POR ENCIMA DE LA ASIGNACIÓN (PAAR)</v>
      </c>
      <c r="B26" s="118"/>
      <c r="C26" s="118"/>
      <c r="D26" s="118"/>
      <c r="E26" s="118"/>
      <c r="F26" s="118"/>
      <c r="G26" s="118"/>
      <c r="H26" s="118"/>
      <c r="I26" s="118"/>
      <c r="J26" s="118"/>
      <c r="K26" s="118"/>
      <c r="L26" s="118"/>
      <c r="M26" s="119"/>
      <c r="N26" s="73"/>
      <c r="O26" s="73"/>
      <c r="P26" s="73"/>
    </row>
    <row r="27" spans="1:23" ht="230.1" customHeight="1" x14ac:dyDescent="0.3">
      <c r="A27" s="125" t="str">
        <f>IFERROR(VLOOKUP($B$10,Translation[],14,0),"")</f>
        <v>En la tabla inferior, detalle la solicitud priorizada de monto por encima de la asignación que, de ser considerada técnicamente sólida y con enfoque estratégico por el PRT, podría ser financiada con ahorros o eficiencias identificados durante la preparación de la subvención, o ser inscrita en el Registro de Demanda de Calidad No Financiada cuyo financiamiento depende de que se obtengan nuevos recursos del Fondo Mundial u otros actores (por ejemplo, donantes privados y mecanismos públicos aprobados como UNITAID y Debt2Health). La solicitud de monto por encima de la asignación debe presentar un enfoque de inversión coherente con un número limitado de intervenciones destinadas a lograr un alto impacto e incluir una justificación clara y detallada, y debe estar en consonancia con la programación de la asignación. El solicitante debe indicar un orden de prioridad relativa para financiar cada intervención o conjunto de intervenciones solicitadas (alta, media o baja prioridad), si hay recursos adicionales disponibles. De acuerdo con la Estrategia del Fondo Mundial para maximizar el impacto y poner fin a las epidemias, la solicitud priorizada de monto por encima de la asignación debe ser ambiciosa (por ejemplo, ha de representar al menos entre el 30% y el 50% del monto de la asignación).     
Nota: Los módulos / intervenciones de la solicitud deben clasificarse por orden de importancia decreciente (donde un nivel de prioridad "alto" representa la más alta prioridad/importancia). Para alinearse con los módulos e intervenciones del Fondo Mundial, selecciónelos de cada menú desplegable.
Cuadro de orientación para el solcitante
•Seleccione los módulos e intervenciones estandarizados del Fondo Mundial
• Si necesita espacio adicional, el solicitante puede ampliar el ancho y alto de cada celda y / o insertar y fusionar celdas adicionales para obtener un espacio mayor para la justificación
• Si el solicitante desea incluir más intervenciones, puede insertar filas adionales
• Si en el campo "Breve justificación" no hay espacio suficiente, sólo si absolutamente necesario, el solicitante puede usar la hoja "Add Info-Info Supp-Info Ad" y seguir las instrucciones disponibles.</v>
      </c>
      <c r="B27" s="126"/>
      <c r="C27" s="126"/>
      <c r="D27" s="126"/>
      <c r="E27" s="126"/>
      <c r="F27" s="126"/>
      <c r="G27" s="126"/>
      <c r="H27" s="126"/>
      <c r="I27" s="126"/>
      <c r="J27" s="126"/>
      <c r="K27" s="126"/>
      <c r="L27" s="126"/>
      <c r="M27" s="126"/>
    </row>
    <row r="28" spans="1:23" ht="63" customHeight="1" x14ac:dyDescent="0.3">
      <c r="A28" s="16" t="str">
        <f>IFERROR(VLOOKUP($B$10,Translation[],15,0),"")</f>
        <v>Nivel de prioridad (para el Solicitante)</v>
      </c>
      <c r="B28" s="16" t="str">
        <f>IFERROR(VLOOKUP($B$10,Translation[],16,0),"")</f>
        <v>Módulo</v>
      </c>
      <c r="C28" s="38" t="s">
        <v>808</v>
      </c>
      <c r="D28" s="16" t="str">
        <f>IFERROR(VLOOKUP($B$10,Translation[],17,0),"")</f>
        <v>Intervenciones</v>
      </c>
      <c r="E28" s="38" t="s">
        <v>805</v>
      </c>
      <c r="F28" s="16" t="str">
        <f>IFERROR(VLOOKUP($B$10,Translation[],18,0),"")</f>
        <v>Monto solicitado</v>
      </c>
      <c r="G28" s="16" t="str">
        <f>IFERROR(VLOOKUP($B$10,Translation[],19,0),"")</f>
        <v>Monto solicitado (USD)</v>
      </c>
      <c r="H28" s="16" t="str">
        <f>IFERROR(VLOOKUP($B$10,Translation[],20,0),"")</f>
        <v>Breve justificación, incluidos resultados e impacto previstos (explique cómo se basa la solicitud en la asignación)
Indique, para los módulos VIH, la población objetivo relevante.</v>
      </c>
      <c r="I28" s="16" t="str">
        <f>IFERROR(VLOOKUP($B$10,Translation[],24,0),"")</f>
        <v>Breve justificación (traducida)</v>
      </c>
      <c r="J28" s="63" t="str">
        <f>IFERROR(VLOOKUP($B$10,Translation[],23,0),"")</f>
        <v>Nivel de prioridad PRT</v>
      </c>
      <c r="K28" s="63" t="str">
        <f>IFERROR(VLOOKUP($B$10,Translation[],21,0),"")</f>
        <v>Cantidad aprobada por PRT (divisa de alocación)</v>
      </c>
      <c r="L28" s="63" t="str">
        <f>IFERROR(VLOOKUP($B$10,Translation[],22,0),"")</f>
        <v>Cantidad aprobada por PRT (US$)</v>
      </c>
      <c r="M28" s="63" t="str">
        <f>IFERROR(VLOOKUP($B$10,Translation[],26,0),"")</f>
        <v>Notas PRT</v>
      </c>
      <c r="N28" s="16" t="s">
        <v>807</v>
      </c>
      <c r="O28" s="51" t="s">
        <v>806</v>
      </c>
      <c r="P28" s="72" t="s">
        <v>849</v>
      </c>
      <c r="Q28" s="71" t="s">
        <v>850</v>
      </c>
      <c r="R28" s="10" t="s">
        <v>853</v>
      </c>
      <c r="S28" s="10" t="s">
        <v>855</v>
      </c>
      <c r="U28" s="10" t="s">
        <v>857</v>
      </c>
      <c r="V28" s="10" t="s">
        <v>858</v>
      </c>
      <c r="W28" s="10" t="s">
        <v>859</v>
      </c>
    </row>
    <row r="29" spans="1:23" ht="39.9" customHeight="1" x14ac:dyDescent="0.3">
      <c r="A29" s="77"/>
      <c r="B29" s="69"/>
      <c r="C29" s="68" t="str">
        <f>IFERROR(VLOOKUP(B29,Modules!C:D,2,0),"")</f>
        <v/>
      </c>
      <c r="D29" s="69"/>
      <c r="E29" s="67" t="str">
        <f>IFERROR(VLOOKUP($D29,Interventions!E:F,2,0),IFERROR(VLOOKUP($D29,Interventions!I:L,4,0),IFERROR(VLOOKUP($D29,Interventions!J:L,3,0),"")))</f>
        <v/>
      </c>
      <c r="F29" s="95"/>
      <c r="G29" s="96" t="str">
        <f>IF(IF(Modules!$D$4="EUR",F29*(Modules!$B$5),$F29)=0,"",IF(Modules!$D$4="EUR",F29*(Modules!$B$5),$F29))</f>
        <v/>
      </c>
      <c r="H29" s="67"/>
      <c r="I29" s="67"/>
      <c r="J29" s="30"/>
      <c r="K29" s="30"/>
      <c r="L29" s="97"/>
      <c r="M29" s="30"/>
      <c r="N29" s="30" t="str">
        <f>CLEAN(IFERROR(VLOOKUP($D29,Interventions!$E$1:$K$371,7,0),""))</f>
        <v/>
      </c>
      <c r="O29" s="30" t="str">
        <f>CLEAN(IF(D29="","",CONCATENATE(Modules!$B$8,PAAR!N29,R29)))</f>
        <v/>
      </c>
      <c r="P29" s="71">
        <f>IFERROR(INDEX('Dropdown Data'!$D$33:$D$35,MATCH(A29,'Dropdown Data'!$B$33:$B$35,0)),IFERROR(INDEX('Dropdown Data'!$D$33:$D$35,MATCH(A29,'Dropdown Data'!$C$33:$C$35,0)),A29))</f>
        <v>0</v>
      </c>
      <c r="Q29" s="71">
        <f>IFERROR(INDEX('Dropdown Data'!$D$33:$D$36,MATCH(J29,'Dropdown Data'!$B$33:$B$36,0)),IFERROR(INDEX('Dropdown Data'!$D$33:$D$36,MATCH(J29,'Dropdown Data'!$C$33:$C$36,0)),J29))</f>
        <v>0</v>
      </c>
      <c r="R29" s="10">
        <v>1</v>
      </c>
      <c r="S29" s="10" t="b">
        <f>IF(AND($B$17&gt;0,NOT(ISBLANK(G29)),(OR(ISBLANK(J29),ISBLANK(L29)))),TRUE,FALSE)</f>
        <v>0</v>
      </c>
      <c r="T29" s="10">
        <f>COUNTBLANK(A29:M29)</f>
        <v>13</v>
      </c>
      <c r="U29" s="10" t="e">
        <f>IFERROR(VLOOKUP(B29,Modules!$E$11:$K$29,7,0),IFERROR(VLOOKUP(B29,Modules!$F$11:$K$29,6,0),VLOOKUP(B29,Modules!$G$11:$K$29,5,0)))</f>
        <v>#N/A</v>
      </c>
      <c r="V29" s="10" t="e">
        <f>MATCH(U29,Interventions!C:C,0)</f>
        <v>#N/A</v>
      </c>
      <c r="W29" s="10" t="e">
        <f>MATCH(U29,Interventions!C:C,1)</f>
        <v>#N/A</v>
      </c>
    </row>
    <row r="30" spans="1:23" ht="39.9" customHeight="1" x14ac:dyDescent="0.3">
      <c r="A30" s="30"/>
      <c r="B30" s="69"/>
      <c r="C30" s="68" t="str">
        <f>IFERROR(VLOOKUP(B30,Modules!C:D,2,0),"")</f>
        <v/>
      </c>
      <c r="D30" s="69"/>
      <c r="E30" s="67" t="str">
        <f>IFERROR(VLOOKUP($D30,Interventions!E:F,2,0),IFERROR(VLOOKUP($D30,Interventions!I:L,4,0),IFERROR(VLOOKUP($D30,Interventions!J:L,3,0),"")))</f>
        <v/>
      </c>
      <c r="F30" s="95"/>
      <c r="G30" s="96" t="str">
        <f>IF(IF(Modules!$D$4="EUR",F30*(Modules!$B$5),$F30)=0,"",IF(Modules!$D$4="EUR",F30*(Modules!$B$5),$F30))</f>
        <v/>
      </c>
      <c r="H30" s="31"/>
      <c r="I30" s="31"/>
      <c r="J30" s="30"/>
      <c r="K30" s="30"/>
      <c r="L30" s="97"/>
      <c r="M30" s="30"/>
      <c r="N30" s="30" t="str">
        <f>CLEAN(IFERROR(VLOOKUP($D30,Interventions!$E$1:$K$371,7,0),""))</f>
        <v/>
      </c>
      <c r="O30" s="30" t="str">
        <f>CLEAN(IF(D30="","",CONCATENATE(Modules!$B$8,PAAR!N30,R30)))</f>
        <v/>
      </c>
      <c r="P30" s="71">
        <f>IFERROR(INDEX('Dropdown Data'!$D$33:$D$35,MATCH(A30,'Dropdown Data'!$B$33:$B$35,0)),IFERROR(INDEX('Dropdown Data'!$D$33:$D$35,MATCH(A30,'Dropdown Data'!$C$33:$C$35,0)),A30))</f>
        <v>0</v>
      </c>
      <c r="Q30" s="71">
        <f>IFERROR(INDEX('Dropdown Data'!$D$33:$D$36,MATCH(J30,'Dropdown Data'!$B$33:$B$36,0)),IFERROR(INDEX('Dropdown Data'!$D$33:$D$36,MATCH(J30,'Dropdown Data'!$C$33:$C$36,0)),J30))</f>
        <v>0</v>
      </c>
      <c r="R30" s="10">
        <v>2</v>
      </c>
      <c r="S30" s="10" t="b">
        <f t="shared" ref="S30:S93" si="0">IF(AND($B$17&gt;0,NOT(ISBLANK(G30)),(OR(ISBLANK(J30),ISBLANK(L30)))),TRUE,FALSE)</f>
        <v>0</v>
      </c>
      <c r="T30" s="10">
        <f t="shared" ref="T30:T93" si="1">COUNTBLANK(A30:M30)</f>
        <v>13</v>
      </c>
      <c r="U30" s="10" t="e">
        <f>IFERROR(VLOOKUP(B30,Modules!$E$11:$K$29,7,0),IFERROR(VLOOKUP(B30,Modules!$F$11:$K$29,6,0),VLOOKUP(B30,Modules!$G$11:$K$29,5,0)))</f>
        <v>#N/A</v>
      </c>
      <c r="V30" s="10" t="e">
        <f>MATCH(U30,Interventions!C:C,0)</f>
        <v>#N/A</v>
      </c>
      <c r="W30" s="10" t="e">
        <f>MATCH(U30,Interventions!C:C,1)</f>
        <v>#N/A</v>
      </c>
    </row>
    <row r="31" spans="1:23" ht="39.9" customHeight="1" x14ac:dyDescent="0.3">
      <c r="A31" s="30"/>
      <c r="B31" s="69"/>
      <c r="C31" s="68" t="str">
        <f>IFERROR(VLOOKUP(B31,Modules!C:D,2,0),"")</f>
        <v/>
      </c>
      <c r="D31" s="69"/>
      <c r="E31" s="67" t="str">
        <f>IFERROR(VLOOKUP($D31,Interventions!E:F,2,0),IFERROR(VLOOKUP($D31,Interventions!I:L,4,0),IFERROR(VLOOKUP($D31,Interventions!J:L,3,0),"")))</f>
        <v/>
      </c>
      <c r="F31" s="95"/>
      <c r="G31" s="96" t="str">
        <f>IF(IF(Modules!$D$4="EUR",F31*(Modules!$B$5),$F31)=0,"",IF(Modules!$D$4="EUR",F31*(Modules!$B$5),$F31))</f>
        <v/>
      </c>
      <c r="H31" s="31"/>
      <c r="I31" s="31"/>
      <c r="J31" s="30"/>
      <c r="K31" s="30"/>
      <c r="L31" s="97"/>
      <c r="M31" s="30"/>
      <c r="N31" s="30" t="str">
        <f>CLEAN(IFERROR(VLOOKUP($D31,Interventions!$E$1:$K$371,7,0),""))</f>
        <v/>
      </c>
      <c r="O31" s="30" t="str">
        <f>CLEAN(IF(D31="","",CONCATENATE(Modules!$B$8,PAAR!N31,R31)))</f>
        <v/>
      </c>
      <c r="P31" s="71">
        <f>IFERROR(INDEX('Dropdown Data'!$D$33:$D$35,MATCH(A31,'Dropdown Data'!$B$33:$B$35,0)),IFERROR(INDEX('Dropdown Data'!$D$33:$D$35,MATCH(A31,'Dropdown Data'!$C$33:$C$35,0)),A31))</f>
        <v>0</v>
      </c>
      <c r="Q31" s="71">
        <f>IFERROR(INDEX('Dropdown Data'!$D$33:$D$36,MATCH(J31,'Dropdown Data'!$B$33:$B$36,0)),IFERROR(INDEX('Dropdown Data'!$D$33:$D$36,MATCH(J31,'Dropdown Data'!$C$33:$C$36,0)),J31))</f>
        <v>0</v>
      </c>
      <c r="R31" s="10">
        <v>3</v>
      </c>
      <c r="S31" s="10" t="b">
        <f t="shared" si="0"/>
        <v>0</v>
      </c>
      <c r="T31" s="10">
        <f t="shared" si="1"/>
        <v>13</v>
      </c>
      <c r="U31" s="10" t="e">
        <f>IFERROR(VLOOKUP(B31,Modules!$E$11:$K$29,7,0),IFERROR(VLOOKUP(B31,Modules!$F$11:$K$29,6,0),VLOOKUP(B31,Modules!$G$11:$K$29,5,0)))</f>
        <v>#N/A</v>
      </c>
      <c r="V31" s="10" t="e">
        <f>MATCH(U31,Interventions!C:C,0)</f>
        <v>#N/A</v>
      </c>
      <c r="W31" s="10" t="e">
        <f>MATCH(U31,Interventions!C:C,1)</f>
        <v>#N/A</v>
      </c>
    </row>
    <row r="32" spans="1:23" ht="39.9" customHeight="1" x14ac:dyDescent="0.3">
      <c r="A32" s="30"/>
      <c r="B32" s="69"/>
      <c r="C32" s="68" t="str">
        <f>IFERROR(VLOOKUP(B32,Modules!C:D,2,0),"")</f>
        <v/>
      </c>
      <c r="D32" s="69"/>
      <c r="E32" s="67" t="str">
        <f>IFERROR(VLOOKUP($D32,Interventions!E:F,2,0),IFERROR(VLOOKUP($D32,Interventions!I:L,4,0),IFERROR(VLOOKUP($D32,Interventions!J:L,3,0),"")))</f>
        <v/>
      </c>
      <c r="F32" s="95"/>
      <c r="G32" s="96" t="str">
        <f>IF(IF(Modules!$D$4="EUR",F32*(Modules!$B$5),$F32)=0,"",IF(Modules!$D$4="EUR",F32*(Modules!$B$5),$F32))</f>
        <v/>
      </c>
      <c r="H32" s="31"/>
      <c r="I32" s="31"/>
      <c r="J32" s="30"/>
      <c r="K32" s="30"/>
      <c r="L32" s="97"/>
      <c r="M32" s="30"/>
      <c r="N32" s="30" t="str">
        <f>CLEAN(IFERROR(VLOOKUP($D32,Interventions!$E$1:$K$371,7,0),""))</f>
        <v/>
      </c>
      <c r="O32" s="30" t="str">
        <f>CLEAN(IF(D32="","",CONCATENATE(Modules!$B$8,PAAR!N32,R32)))</f>
        <v/>
      </c>
      <c r="P32" s="71">
        <f>IFERROR(INDEX('Dropdown Data'!$D$33:$D$35,MATCH(A32,'Dropdown Data'!$B$33:$B$35,0)),IFERROR(INDEX('Dropdown Data'!$D$33:$D$35,MATCH(A32,'Dropdown Data'!$C$33:$C$35,0)),A32))</f>
        <v>0</v>
      </c>
      <c r="Q32" s="71">
        <f>IFERROR(INDEX('Dropdown Data'!$D$33:$D$36,MATCH(J32,'Dropdown Data'!$B$33:$B$36,0)),IFERROR(INDEX('Dropdown Data'!$D$33:$D$36,MATCH(J32,'Dropdown Data'!$C$33:$C$36,0)),J32))</f>
        <v>0</v>
      </c>
      <c r="R32" s="10">
        <v>4</v>
      </c>
      <c r="S32" s="10" t="b">
        <f t="shared" si="0"/>
        <v>0</v>
      </c>
      <c r="T32" s="10">
        <f t="shared" si="1"/>
        <v>13</v>
      </c>
      <c r="U32" s="10" t="e">
        <f>IFERROR(VLOOKUP(B32,Modules!$E$11:$K$29,7,0),IFERROR(VLOOKUP(B32,Modules!$F$11:$K$29,6,0),VLOOKUP(B32,Modules!$G$11:$K$29,5,0)))</f>
        <v>#N/A</v>
      </c>
      <c r="V32" s="10" t="e">
        <f>MATCH(U32,Interventions!C:C,0)</f>
        <v>#N/A</v>
      </c>
      <c r="W32" s="10" t="e">
        <f>MATCH(U32,Interventions!C:C,1)</f>
        <v>#N/A</v>
      </c>
    </row>
    <row r="33" spans="1:23" ht="39.9" customHeight="1" x14ac:dyDescent="0.3">
      <c r="A33" s="30"/>
      <c r="B33" s="69"/>
      <c r="C33" s="68" t="str">
        <f>IFERROR(VLOOKUP(B33,Modules!C:D,2,0),"")</f>
        <v/>
      </c>
      <c r="D33" s="69"/>
      <c r="E33" s="67" t="str">
        <f>IFERROR(VLOOKUP($D33,Interventions!E:F,2,0),IFERROR(VLOOKUP($D33,Interventions!I:L,4,0),IFERROR(VLOOKUP($D33,Interventions!J:L,3,0),"")))</f>
        <v/>
      </c>
      <c r="F33" s="95"/>
      <c r="G33" s="96" t="str">
        <f>IF(IF(Modules!$D$4="EUR",F33*(Modules!$B$5),$F33)=0,"",IF(Modules!$D$4="EUR",F33*(Modules!$B$5),$F33))</f>
        <v/>
      </c>
      <c r="H33" s="31"/>
      <c r="I33" s="31"/>
      <c r="J33" s="30"/>
      <c r="K33" s="30"/>
      <c r="L33" s="97"/>
      <c r="M33" s="30"/>
      <c r="N33" s="30" t="str">
        <f>CLEAN(IFERROR(VLOOKUP($D33,Interventions!$E$1:$K$371,7,0),""))</f>
        <v/>
      </c>
      <c r="O33" s="30" t="str">
        <f>CLEAN(IF(D33="","",CONCATENATE(Modules!$B$8,PAAR!N33,R33)))</f>
        <v/>
      </c>
      <c r="P33" s="71">
        <f>IFERROR(INDEX('Dropdown Data'!$D$33:$D$35,MATCH(A33,'Dropdown Data'!$B$33:$B$35,0)),IFERROR(INDEX('Dropdown Data'!$D$33:$D$35,MATCH(A33,'Dropdown Data'!$C$33:$C$35,0)),A33))</f>
        <v>0</v>
      </c>
      <c r="Q33" s="71">
        <f>IFERROR(INDEX('Dropdown Data'!$D$33:$D$36,MATCH(J33,'Dropdown Data'!$B$33:$B$36,0)),IFERROR(INDEX('Dropdown Data'!$D$33:$D$36,MATCH(J33,'Dropdown Data'!$C$33:$C$36,0)),J33))</f>
        <v>0</v>
      </c>
      <c r="R33" s="10">
        <v>5</v>
      </c>
      <c r="S33" s="10" t="b">
        <f t="shared" si="0"/>
        <v>0</v>
      </c>
      <c r="T33" s="10">
        <f t="shared" si="1"/>
        <v>13</v>
      </c>
      <c r="U33" s="10" t="e">
        <f>IFERROR(VLOOKUP(B33,Modules!$E$11:$K$29,7,0),IFERROR(VLOOKUP(B33,Modules!$F$11:$K$29,6,0),VLOOKUP(B33,Modules!$G$11:$K$29,5,0)))</f>
        <v>#N/A</v>
      </c>
      <c r="V33" s="10" t="e">
        <f>MATCH(U33,Interventions!C:C,0)</f>
        <v>#N/A</v>
      </c>
      <c r="W33" s="10" t="e">
        <f>MATCH(U33,Interventions!C:C,1)</f>
        <v>#N/A</v>
      </c>
    </row>
    <row r="34" spans="1:23" ht="39.9" customHeight="1" x14ac:dyDescent="0.3">
      <c r="A34" s="30"/>
      <c r="B34" s="69"/>
      <c r="C34" s="68" t="str">
        <f>IFERROR(VLOOKUP(B34,Modules!C:D,2,0),"")</f>
        <v/>
      </c>
      <c r="D34" s="69"/>
      <c r="E34" s="67" t="str">
        <f>IFERROR(VLOOKUP($D34,Interventions!E:F,2,0),IFERROR(VLOOKUP($D34,Interventions!I:L,4,0),IFERROR(VLOOKUP($D34,Interventions!J:L,3,0),"")))</f>
        <v/>
      </c>
      <c r="F34" s="95"/>
      <c r="G34" s="96" t="str">
        <f>IF(IF(Modules!$D$4="EUR",F34*(Modules!$B$5),$F34)=0,"",IF(Modules!$D$4="EUR",F34*(Modules!$B$5),$F34))</f>
        <v/>
      </c>
      <c r="H34" s="31"/>
      <c r="I34" s="31"/>
      <c r="J34" s="30"/>
      <c r="K34" s="30"/>
      <c r="L34" s="97"/>
      <c r="M34" s="30"/>
      <c r="N34" s="30" t="str">
        <f>CLEAN(IFERROR(VLOOKUP($D34,Interventions!$E$1:$K$371,7,0),""))</f>
        <v/>
      </c>
      <c r="O34" s="30" t="str">
        <f>CLEAN(IF(D34="","",CONCATENATE(Modules!$B$8,PAAR!N34,R34)))</f>
        <v/>
      </c>
      <c r="P34" s="71">
        <f>IFERROR(INDEX('Dropdown Data'!$D$33:$D$35,MATCH(A34,'Dropdown Data'!$B$33:$B$35,0)),IFERROR(INDEX('Dropdown Data'!$D$33:$D$35,MATCH(A34,'Dropdown Data'!$C$33:$C$35,0)),A34))</f>
        <v>0</v>
      </c>
      <c r="Q34" s="71">
        <f>IFERROR(INDEX('Dropdown Data'!$D$33:$D$36,MATCH(J34,'Dropdown Data'!$B$33:$B$36,0)),IFERROR(INDEX('Dropdown Data'!$D$33:$D$36,MATCH(J34,'Dropdown Data'!$C$33:$C$36,0)),J34))</f>
        <v>0</v>
      </c>
      <c r="R34" s="10">
        <v>6</v>
      </c>
      <c r="S34" s="10" t="b">
        <f t="shared" si="0"/>
        <v>0</v>
      </c>
      <c r="T34" s="10">
        <f t="shared" si="1"/>
        <v>13</v>
      </c>
      <c r="U34" s="10" t="e">
        <f>IFERROR(VLOOKUP(B34,Modules!$E$11:$K$29,7,0),IFERROR(VLOOKUP(B34,Modules!$F$11:$K$29,6,0),VLOOKUP(B34,Modules!$G$11:$K$29,5,0)))</f>
        <v>#N/A</v>
      </c>
      <c r="V34" s="10" t="e">
        <f>MATCH(U34,Interventions!C:C,0)</f>
        <v>#N/A</v>
      </c>
      <c r="W34" s="10" t="e">
        <f>MATCH(U34,Interventions!C:C,1)</f>
        <v>#N/A</v>
      </c>
    </row>
    <row r="35" spans="1:23" ht="39.9" customHeight="1" x14ac:dyDescent="0.3">
      <c r="A35" s="30"/>
      <c r="B35" s="69"/>
      <c r="C35" s="68" t="str">
        <f>IFERROR(VLOOKUP(B35,Modules!C:D,2,0),"")</f>
        <v/>
      </c>
      <c r="D35" s="69"/>
      <c r="E35" s="67" t="str">
        <f>IFERROR(VLOOKUP($D35,Interventions!E:F,2,0),IFERROR(VLOOKUP($D35,Interventions!I:L,4,0),IFERROR(VLOOKUP($D35,Interventions!J:L,3,0),"")))</f>
        <v/>
      </c>
      <c r="F35" s="95"/>
      <c r="G35" s="96" t="str">
        <f>IF(IF(Modules!$D$4="EUR",F35*(Modules!$B$5),$F35)=0,"",IF(Modules!$D$4="EUR",F35*(Modules!$B$5),$F35))</f>
        <v/>
      </c>
      <c r="H35" s="31"/>
      <c r="I35" s="31"/>
      <c r="J35" s="30"/>
      <c r="K35" s="30"/>
      <c r="L35" s="97"/>
      <c r="M35" s="30"/>
      <c r="N35" s="30" t="str">
        <f>CLEAN(IFERROR(VLOOKUP($D35,Interventions!$E$1:$K$371,7,0),""))</f>
        <v/>
      </c>
      <c r="O35" s="30" t="str">
        <f>CLEAN(IF(D35="","",CONCATENATE(Modules!$B$8,PAAR!N35,R35)))</f>
        <v/>
      </c>
      <c r="P35" s="71">
        <f>IFERROR(INDEX('Dropdown Data'!$D$33:$D$35,MATCH(A35,'Dropdown Data'!$B$33:$B$35,0)),IFERROR(INDEX('Dropdown Data'!$D$33:$D$35,MATCH(A35,'Dropdown Data'!$C$33:$C$35,0)),A35))</f>
        <v>0</v>
      </c>
      <c r="Q35" s="71">
        <f>IFERROR(INDEX('Dropdown Data'!$D$33:$D$36,MATCH(J35,'Dropdown Data'!$B$33:$B$36,0)),IFERROR(INDEX('Dropdown Data'!$D$33:$D$36,MATCH(J35,'Dropdown Data'!$C$33:$C$36,0)),J35))</f>
        <v>0</v>
      </c>
      <c r="R35" s="10">
        <v>7</v>
      </c>
      <c r="S35" s="10" t="b">
        <f t="shared" si="0"/>
        <v>0</v>
      </c>
      <c r="T35" s="10">
        <f t="shared" si="1"/>
        <v>13</v>
      </c>
      <c r="U35" s="10" t="e">
        <f>IFERROR(VLOOKUP(B35,Modules!$E$11:$K$29,7,0),IFERROR(VLOOKUP(B35,Modules!$F$11:$K$29,6,0),VLOOKUP(B35,Modules!$G$11:$K$29,5,0)))</f>
        <v>#N/A</v>
      </c>
      <c r="V35" s="10" t="e">
        <f>MATCH(U35,Interventions!C:C,0)</f>
        <v>#N/A</v>
      </c>
      <c r="W35" s="10" t="e">
        <f>MATCH(U35,Interventions!C:C,1)</f>
        <v>#N/A</v>
      </c>
    </row>
    <row r="36" spans="1:23" ht="39.9" customHeight="1" x14ac:dyDescent="0.3">
      <c r="A36" s="30"/>
      <c r="B36" s="69"/>
      <c r="C36" s="68" t="str">
        <f>IFERROR(VLOOKUP(B36,Modules!C:D,2,0),"")</f>
        <v/>
      </c>
      <c r="D36" s="69"/>
      <c r="E36" s="67" t="str">
        <f>IFERROR(VLOOKUP($D36,Interventions!E:F,2,0),IFERROR(VLOOKUP($D36,Interventions!I:L,4,0),IFERROR(VLOOKUP($D36,Interventions!J:L,3,0),"")))</f>
        <v/>
      </c>
      <c r="F36" s="95"/>
      <c r="G36" s="96" t="str">
        <f>IF(IF(Modules!$D$4="EUR",F36*(Modules!$B$5),$F36)=0,"",IF(Modules!$D$4="EUR",F36*(Modules!$B$5),$F36))</f>
        <v/>
      </c>
      <c r="H36" s="31"/>
      <c r="I36" s="31"/>
      <c r="J36" s="30"/>
      <c r="K36" s="30"/>
      <c r="L36" s="97"/>
      <c r="M36" s="30"/>
      <c r="N36" s="30" t="str">
        <f>CLEAN(IFERROR(VLOOKUP($D36,Interventions!$E$1:$K$371,7,0),""))</f>
        <v/>
      </c>
      <c r="O36" s="30" t="str">
        <f>CLEAN(IF(D36="","",CONCATENATE(Modules!$B$8,PAAR!N36,R36)))</f>
        <v/>
      </c>
      <c r="P36" s="71">
        <f>IFERROR(INDEX('Dropdown Data'!$D$33:$D$35,MATCH(A36,'Dropdown Data'!$B$33:$B$35,0)),IFERROR(INDEX('Dropdown Data'!$D$33:$D$35,MATCH(A36,'Dropdown Data'!$C$33:$C$35,0)),A36))</f>
        <v>0</v>
      </c>
      <c r="Q36" s="71">
        <f>IFERROR(INDEX('Dropdown Data'!$D$33:$D$36,MATCH(J36,'Dropdown Data'!$B$33:$B$36,0)),IFERROR(INDEX('Dropdown Data'!$D$33:$D$36,MATCH(J36,'Dropdown Data'!$C$33:$C$36,0)),J36))</f>
        <v>0</v>
      </c>
      <c r="R36" s="10">
        <v>8</v>
      </c>
      <c r="S36" s="10" t="b">
        <f t="shared" si="0"/>
        <v>0</v>
      </c>
      <c r="T36" s="10">
        <f t="shared" si="1"/>
        <v>13</v>
      </c>
      <c r="U36" s="10" t="e">
        <f>IFERROR(VLOOKUP(B36,Modules!$E$11:$K$29,7,0),IFERROR(VLOOKUP(B36,Modules!$F$11:$K$29,6,0),VLOOKUP(B36,Modules!$G$11:$K$29,5,0)))</f>
        <v>#N/A</v>
      </c>
      <c r="V36" s="10" t="e">
        <f>MATCH(U36,Interventions!C:C,0)</f>
        <v>#N/A</v>
      </c>
      <c r="W36" s="10" t="e">
        <f>MATCH(U36,Interventions!C:C,1)</f>
        <v>#N/A</v>
      </c>
    </row>
    <row r="37" spans="1:23" ht="39.9" customHeight="1" x14ac:dyDescent="0.3">
      <c r="A37" s="30"/>
      <c r="B37" s="69"/>
      <c r="C37" s="68" t="str">
        <f>IFERROR(VLOOKUP(B37,Modules!C:D,2,0),"")</f>
        <v/>
      </c>
      <c r="D37" s="69"/>
      <c r="E37" s="67" t="str">
        <f>IFERROR(VLOOKUP($D37,Interventions!E:F,2,0),IFERROR(VLOOKUP($D37,Interventions!I:L,4,0),IFERROR(VLOOKUP($D37,Interventions!J:L,3,0),"")))</f>
        <v/>
      </c>
      <c r="F37" s="95"/>
      <c r="G37" s="96" t="str">
        <f>IF(IF(Modules!$D$4="EUR",F37*(Modules!$B$5),$F37)=0,"",IF(Modules!$D$4="EUR",F37*(Modules!$B$5),$F37))</f>
        <v/>
      </c>
      <c r="H37" s="31"/>
      <c r="I37" s="31"/>
      <c r="J37" s="30"/>
      <c r="K37" s="30"/>
      <c r="L37" s="97"/>
      <c r="M37" s="30"/>
      <c r="N37" s="30" t="str">
        <f>CLEAN(IFERROR(VLOOKUP($D37,Interventions!$E$1:$K$371,7,0),""))</f>
        <v/>
      </c>
      <c r="O37" s="30" t="str">
        <f>CLEAN(IF(D37="","",CONCATENATE(Modules!$B$8,PAAR!N37,R37)))</f>
        <v/>
      </c>
      <c r="P37" s="71">
        <f>IFERROR(INDEX('Dropdown Data'!$D$33:$D$35,MATCH(A37,'Dropdown Data'!$B$33:$B$35,0)),IFERROR(INDEX('Dropdown Data'!$D$33:$D$35,MATCH(A37,'Dropdown Data'!$C$33:$C$35,0)),A37))</f>
        <v>0</v>
      </c>
      <c r="Q37" s="71">
        <f>IFERROR(INDEX('Dropdown Data'!$D$33:$D$36,MATCH(J37,'Dropdown Data'!$B$33:$B$36,0)),IFERROR(INDEX('Dropdown Data'!$D$33:$D$36,MATCH(J37,'Dropdown Data'!$C$33:$C$36,0)),J37))</f>
        <v>0</v>
      </c>
      <c r="R37" s="10">
        <v>9</v>
      </c>
      <c r="S37" s="10" t="b">
        <f t="shared" si="0"/>
        <v>0</v>
      </c>
      <c r="T37" s="10">
        <f t="shared" si="1"/>
        <v>13</v>
      </c>
      <c r="U37" s="10" t="e">
        <f>IFERROR(VLOOKUP(B37,Modules!$E$11:$K$29,7,0),IFERROR(VLOOKUP(B37,Modules!$F$11:$K$29,6,0),VLOOKUP(B37,Modules!$G$11:$K$29,5,0)))</f>
        <v>#N/A</v>
      </c>
      <c r="V37" s="10" t="e">
        <f>MATCH(U37,Interventions!C:C,0)</f>
        <v>#N/A</v>
      </c>
      <c r="W37" s="10" t="e">
        <f>MATCH(U37,Interventions!C:C,1)</f>
        <v>#N/A</v>
      </c>
    </row>
    <row r="38" spans="1:23" ht="39.9" customHeight="1" x14ac:dyDescent="0.3">
      <c r="A38" s="30"/>
      <c r="B38" s="69"/>
      <c r="C38" s="68" t="str">
        <f>IFERROR(VLOOKUP(B38,Modules!C:D,2,0),"")</f>
        <v/>
      </c>
      <c r="D38" s="69"/>
      <c r="E38" s="67" t="str">
        <f>IFERROR(VLOOKUP($D38,Interventions!E:F,2,0),IFERROR(VLOOKUP($D38,Interventions!I:L,4,0),IFERROR(VLOOKUP($D38,Interventions!J:L,3,0),"")))</f>
        <v/>
      </c>
      <c r="F38" s="95"/>
      <c r="G38" s="96" t="str">
        <f>IF(IF(Modules!$D$4="EUR",F38*(Modules!$B$5),$F38)=0,"",IF(Modules!$D$4="EUR",F38*(Modules!$B$5),$F38))</f>
        <v/>
      </c>
      <c r="H38" s="31"/>
      <c r="I38" s="31"/>
      <c r="J38" s="30"/>
      <c r="K38" s="30"/>
      <c r="L38" s="97"/>
      <c r="M38" s="30"/>
      <c r="N38" s="30" t="str">
        <f>CLEAN(IFERROR(VLOOKUP($D38,Interventions!$E$1:$K$371,7,0),""))</f>
        <v/>
      </c>
      <c r="O38" s="30" t="str">
        <f>CLEAN(IF(D38="","",CONCATENATE(Modules!$B$8,PAAR!N38,R38)))</f>
        <v/>
      </c>
      <c r="P38" s="71">
        <f>IFERROR(INDEX('Dropdown Data'!$D$33:$D$35,MATCH(A38,'Dropdown Data'!$B$33:$B$35,0)),IFERROR(INDEX('Dropdown Data'!$D$33:$D$35,MATCH(A38,'Dropdown Data'!$C$33:$C$35,0)),A38))</f>
        <v>0</v>
      </c>
      <c r="Q38" s="71">
        <f>IFERROR(INDEX('Dropdown Data'!$D$33:$D$36,MATCH(J38,'Dropdown Data'!$B$33:$B$36,0)),IFERROR(INDEX('Dropdown Data'!$D$33:$D$36,MATCH(J38,'Dropdown Data'!$C$33:$C$36,0)),J38))</f>
        <v>0</v>
      </c>
      <c r="R38" s="10">
        <v>10</v>
      </c>
      <c r="S38" s="10" t="b">
        <f t="shared" si="0"/>
        <v>0</v>
      </c>
      <c r="T38" s="10">
        <f t="shared" si="1"/>
        <v>13</v>
      </c>
      <c r="U38" s="10" t="e">
        <f>IFERROR(VLOOKUP(B38,Modules!$E$11:$K$29,7,0),IFERROR(VLOOKUP(B38,Modules!$F$11:$K$29,6,0),VLOOKUP(B38,Modules!$G$11:$K$29,5,0)))</f>
        <v>#N/A</v>
      </c>
      <c r="V38" s="10" t="e">
        <f>MATCH(U38,Interventions!C:C,0)</f>
        <v>#N/A</v>
      </c>
      <c r="W38" s="10" t="e">
        <f>MATCH(U38,Interventions!C:C,1)</f>
        <v>#N/A</v>
      </c>
    </row>
    <row r="39" spans="1:23" ht="39.9" customHeight="1" x14ac:dyDescent="0.3">
      <c r="A39" s="30"/>
      <c r="B39" s="69"/>
      <c r="C39" s="68" t="str">
        <f>IFERROR(VLOOKUP(B39,Modules!C:D,2,0),"")</f>
        <v/>
      </c>
      <c r="D39" s="69"/>
      <c r="E39" s="67" t="str">
        <f>IFERROR(VLOOKUP($D39,Interventions!E:F,2,0),IFERROR(VLOOKUP($D39,Interventions!I:L,4,0),IFERROR(VLOOKUP($D39,Interventions!J:L,3,0),"")))</f>
        <v/>
      </c>
      <c r="F39" s="95"/>
      <c r="G39" s="96" t="str">
        <f>IF(IF(Modules!$D$4="EUR",F39*(Modules!$B$5),$F39)=0,"",IF(Modules!$D$4="EUR",F39*(Modules!$B$5),$F39))</f>
        <v/>
      </c>
      <c r="H39" s="31"/>
      <c r="I39" s="31"/>
      <c r="J39" s="30"/>
      <c r="K39" s="30"/>
      <c r="L39" s="97"/>
      <c r="M39" s="30"/>
      <c r="N39" s="30" t="str">
        <f>CLEAN(IFERROR(VLOOKUP($D39,Interventions!$E$1:$K$371,7,0),""))</f>
        <v/>
      </c>
      <c r="O39" s="30" t="str">
        <f>CLEAN(IF(D39="","",CONCATENATE(Modules!$B$8,PAAR!N39,R39)))</f>
        <v/>
      </c>
      <c r="P39" s="71">
        <f>IFERROR(INDEX('Dropdown Data'!$D$33:$D$35,MATCH(A39,'Dropdown Data'!$B$33:$B$35,0)),IFERROR(INDEX('Dropdown Data'!$D$33:$D$35,MATCH(A39,'Dropdown Data'!$C$33:$C$35,0)),A39))</f>
        <v>0</v>
      </c>
      <c r="Q39" s="71">
        <f>IFERROR(INDEX('Dropdown Data'!$D$33:$D$36,MATCH(J39,'Dropdown Data'!$B$33:$B$36,0)),IFERROR(INDEX('Dropdown Data'!$D$33:$D$36,MATCH(J39,'Dropdown Data'!$C$33:$C$36,0)),J39))</f>
        <v>0</v>
      </c>
      <c r="R39" s="10">
        <v>11</v>
      </c>
      <c r="S39" s="10" t="b">
        <f t="shared" si="0"/>
        <v>0</v>
      </c>
      <c r="T39" s="10">
        <f t="shared" si="1"/>
        <v>13</v>
      </c>
      <c r="U39" s="10" t="e">
        <f>IFERROR(VLOOKUP(B39,Modules!$E$11:$K$29,7,0),IFERROR(VLOOKUP(B39,Modules!$F$11:$K$29,6,0),VLOOKUP(B39,Modules!$G$11:$K$29,5,0)))</f>
        <v>#N/A</v>
      </c>
      <c r="V39" s="10" t="e">
        <f>MATCH(U39,Interventions!C:C,0)</f>
        <v>#N/A</v>
      </c>
      <c r="W39" s="10" t="e">
        <f>MATCH(U39,Interventions!C:C,1)</f>
        <v>#N/A</v>
      </c>
    </row>
    <row r="40" spans="1:23" ht="39.9" customHeight="1" x14ac:dyDescent="0.3">
      <c r="A40" s="30"/>
      <c r="B40" s="69"/>
      <c r="C40" s="68" t="str">
        <f>IFERROR(VLOOKUP(B40,Modules!C:D,2,0),"")</f>
        <v/>
      </c>
      <c r="D40" s="69"/>
      <c r="E40" s="67" t="str">
        <f>IFERROR(VLOOKUP($D40,Interventions!E:F,2,0),IFERROR(VLOOKUP($D40,Interventions!I:L,4,0),IFERROR(VLOOKUP($D40,Interventions!J:L,3,0),"")))</f>
        <v/>
      </c>
      <c r="F40" s="95"/>
      <c r="G40" s="96" t="str">
        <f>IF(IF(Modules!$D$4="EUR",F40*(Modules!$B$5),$F40)=0,"",IF(Modules!$D$4="EUR",F40*(Modules!$B$5),$F40))</f>
        <v/>
      </c>
      <c r="H40" s="31"/>
      <c r="I40" s="31"/>
      <c r="J40" s="30"/>
      <c r="K40" s="30"/>
      <c r="L40" s="97"/>
      <c r="M40" s="30"/>
      <c r="N40" s="30" t="str">
        <f>CLEAN(IFERROR(VLOOKUP($D40,Interventions!$E$1:$K$371,7,0),""))</f>
        <v/>
      </c>
      <c r="O40" s="30" t="str">
        <f>CLEAN(IF(D40="","",CONCATENATE(Modules!$B$8,PAAR!N40,R40)))</f>
        <v/>
      </c>
      <c r="P40" s="71">
        <f>IFERROR(INDEX('Dropdown Data'!$D$33:$D$35,MATCH(A40,'Dropdown Data'!$B$33:$B$35,0)),IFERROR(INDEX('Dropdown Data'!$D$33:$D$35,MATCH(A40,'Dropdown Data'!$C$33:$C$35,0)),A40))</f>
        <v>0</v>
      </c>
      <c r="Q40" s="71">
        <f>IFERROR(INDEX('Dropdown Data'!$D$33:$D$36,MATCH(J40,'Dropdown Data'!$B$33:$B$36,0)),IFERROR(INDEX('Dropdown Data'!$D$33:$D$36,MATCH(J40,'Dropdown Data'!$C$33:$C$36,0)),J40))</f>
        <v>0</v>
      </c>
      <c r="R40" s="10">
        <v>12</v>
      </c>
      <c r="S40" s="10" t="b">
        <f t="shared" si="0"/>
        <v>0</v>
      </c>
      <c r="T40" s="10">
        <f t="shared" si="1"/>
        <v>13</v>
      </c>
      <c r="U40" s="10" t="e">
        <f>IFERROR(VLOOKUP(B40,Modules!$E$11:$K$29,7,0),IFERROR(VLOOKUP(B40,Modules!$F$11:$K$29,6,0),VLOOKUP(B40,Modules!$G$11:$K$29,5,0)))</f>
        <v>#N/A</v>
      </c>
      <c r="V40" s="10" t="e">
        <f>MATCH(U40,Interventions!C:C,0)</f>
        <v>#N/A</v>
      </c>
      <c r="W40" s="10" t="e">
        <f>MATCH(U40,Interventions!C:C,1)</f>
        <v>#N/A</v>
      </c>
    </row>
    <row r="41" spans="1:23" ht="39.9" customHeight="1" x14ac:dyDescent="0.3">
      <c r="A41" s="30"/>
      <c r="B41" s="69"/>
      <c r="C41" s="70" t="str">
        <f>IFERROR(VLOOKUP(B41,Modules!C:D,2,0),"")</f>
        <v/>
      </c>
      <c r="D41" s="69"/>
      <c r="E41" s="67" t="str">
        <f>IFERROR(VLOOKUP($D41,Interventions!E:F,2,0),IFERROR(VLOOKUP($D41,Interventions!I:L,4,0),IFERROR(VLOOKUP($D41,Interventions!J:L,3,0),"")))</f>
        <v/>
      </c>
      <c r="F41" s="95"/>
      <c r="G41" s="96" t="str">
        <f>IF(IF(Modules!$D$4="EUR",F41*(Modules!$B$5),$F41)=0,"",IF(Modules!$D$4="EUR",F41*(Modules!$B$5),$F41))</f>
        <v/>
      </c>
      <c r="H41" s="31"/>
      <c r="I41" s="31"/>
      <c r="J41" s="30"/>
      <c r="K41" s="30"/>
      <c r="L41" s="97"/>
      <c r="M41" s="30"/>
      <c r="N41" s="30" t="str">
        <f>CLEAN(IFERROR(VLOOKUP($D41,Interventions!$E$1:$K$371,7,0),""))</f>
        <v/>
      </c>
      <c r="O41" s="30" t="str">
        <f>CLEAN(IF(D41="","",CONCATENATE(Modules!$B$8,PAAR!N41,R41)))</f>
        <v/>
      </c>
      <c r="P41" s="71">
        <f>IFERROR(INDEX('Dropdown Data'!$D$33:$D$35,MATCH(A41,'Dropdown Data'!$B$33:$B$35,0)),IFERROR(INDEX('Dropdown Data'!$D$33:$D$35,MATCH(A41,'Dropdown Data'!$C$33:$C$35,0)),A41))</f>
        <v>0</v>
      </c>
      <c r="Q41" s="71">
        <f>IFERROR(INDEX('Dropdown Data'!$D$33:$D$36,MATCH(J41,'Dropdown Data'!$B$33:$B$36,0)),IFERROR(INDEX('Dropdown Data'!$D$33:$D$36,MATCH(J41,'Dropdown Data'!$C$33:$C$36,0)),J41))</f>
        <v>0</v>
      </c>
      <c r="R41" s="10">
        <v>13</v>
      </c>
      <c r="S41" s="10" t="b">
        <f t="shared" si="0"/>
        <v>0</v>
      </c>
      <c r="T41" s="10">
        <f t="shared" si="1"/>
        <v>13</v>
      </c>
      <c r="U41" s="10" t="e">
        <f>IFERROR(VLOOKUP(B41,Modules!$E$11:$K$29,7,0),IFERROR(VLOOKUP(B41,Modules!$F$11:$K$29,6,0),VLOOKUP(B41,Modules!$G$11:$K$29,5,0)))</f>
        <v>#N/A</v>
      </c>
      <c r="V41" s="10" t="e">
        <f>MATCH(U41,Interventions!C:C,0)</f>
        <v>#N/A</v>
      </c>
      <c r="W41" s="10" t="e">
        <f>MATCH(U41,Interventions!C:C,1)</f>
        <v>#N/A</v>
      </c>
    </row>
    <row r="42" spans="1:23" ht="39.9" customHeight="1" x14ac:dyDescent="0.3">
      <c r="A42" s="30"/>
      <c r="B42" s="69"/>
      <c r="C42" s="70" t="str">
        <f>IFERROR(VLOOKUP(B42,Modules!C:D,2,0),"")</f>
        <v/>
      </c>
      <c r="D42" s="69"/>
      <c r="E42" s="67" t="str">
        <f>IFERROR(VLOOKUP($D42,Interventions!E:F,2,0),IFERROR(VLOOKUP($D42,Interventions!I:L,4,0),IFERROR(VLOOKUP($D42,Interventions!J:L,3,0),"")))</f>
        <v/>
      </c>
      <c r="F42" s="95"/>
      <c r="G42" s="96" t="str">
        <f>IF(IF(Modules!$D$4="EUR",F42*(Modules!$B$5),$F42)=0,"",IF(Modules!$D$4="EUR",F42*(Modules!$B$5),$F42))</f>
        <v/>
      </c>
      <c r="H42" s="31"/>
      <c r="I42" s="31"/>
      <c r="J42" s="30"/>
      <c r="K42" s="30"/>
      <c r="L42" s="97"/>
      <c r="M42" s="30"/>
      <c r="N42" s="30" t="str">
        <f>CLEAN(IFERROR(VLOOKUP($D42,Interventions!$E$1:$K$371,7,0),""))</f>
        <v/>
      </c>
      <c r="O42" s="30" t="str">
        <f>CLEAN(IF(D42="","",CONCATENATE(Modules!$B$8,PAAR!N42,R42)))</f>
        <v/>
      </c>
      <c r="P42" s="71">
        <f>IFERROR(INDEX('Dropdown Data'!$D$33:$D$35,MATCH(A42,'Dropdown Data'!$B$33:$B$35,0)),IFERROR(INDEX('Dropdown Data'!$D$33:$D$35,MATCH(A42,'Dropdown Data'!$C$33:$C$35,0)),A42))</f>
        <v>0</v>
      </c>
      <c r="Q42" s="71">
        <f>IFERROR(INDEX('Dropdown Data'!$D$33:$D$36,MATCH(J42,'Dropdown Data'!$B$33:$B$36,0)),IFERROR(INDEX('Dropdown Data'!$D$33:$D$36,MATCH(J42,'Dropdown Data'!$C$33:$C$36,0)),J42))</f>
        <v>0</v>
      </c>
      <c r="R42" s="10">
        <v>14</v>
      </c>
      <c r="S42" s="10" t="b">
        <f t="shared" si="0"/>
        <v>0</v>
      </c>
      <c r="T42" s="10">
        <f t="shared" si="1"/>
        <v>13</v>
      </c>
      <c r="U42" s="10" t="e">
        <f>IFERROR(VLOOKUP(B42,Modules!$E$11:$K$29,7,0),IFERROR(VLOOKUP(B42,Modules!$F$11:$K$29,6,0),VLOOKUP(B42,Modules!$G$11:$K$29,5,0)))</f>
        <v>#N/A</v>
      </c>
      <c r="V42" s="10" t="e">
        <f>MATCH(U42,Interventions!C:C,0)</f>
        <v>#N/A</v>
      </c>
      <c r="W42" s="10" t="e">
        <f>MATCH(U42,Interventions!C:C,1)</f>
        <v>#N/A</v>
      </c>
    </row>
    <row r="43" spans="1:23" ht="39.9" customHeight="1" x14ac:dyDescent="0.3">
      <c r="A43" s="30"/>
      <c r="B43" s="69"/>
      <c r="C43" s="70" t="str">
        <f>IFERROR(VLOOKUP(B43,Modules!C:D,2,0),"")</f>
        <v/>
      </c>
      <c r="D43" s="69"/>
      <c r="E43" s="67" t="str">
        <f>IFERROR(VLOOKUP($D43,Interventions!E:F,2,0),IFERROR(VLOOKUP($D43,Interventions!I:L,4,0),IFERROR(VLOOKUP($D43,Interventions!J:L,3,0),"")))</f>
        <v/>
      </c>
      <c r="F43" s="95"/>
      <c r="G43" s="96" t="str">
        <f>IF(IF(Modules!$D$4="EUR",F43*(Modules!$B$5),$F43)=0,"",IF(Modules!$D$4="EUR",F43*(Modules!$B$5),$F43))</f>
        <v/>
      </c>
      <c r="H43" s="31"/>
      <c r="I43" s="31"/>
      <c r="J43" s="30"/>
      <c r="K43" s="30"/>
      <c r="L43" s="97"/>
      <c r="M43" s="30"/>
      <c r="N43" s="30" t="str">
        <f>CLEAN(IFERROR(VLOOKUP($D43,Interventions!$E$1:$K$371,7,0),""))</f>
        <v/>
      </c>
      <c r="O43" s="30" t="str">
        <f>CLEAN(IF(D43="","",CONCATENATE(Modules!$B$8,PAAR!N43,R43)))</f>
        <v/>
      </c>
      <c r="P43" s="71">
        <f>IFERROR(INDEX('Dropdown Data'!$D$33:$D$35,MATCH(A43,'Dropdown Data'!$B$33:$B$35,0)),IFERROR(INDEX('Dropdown Data'!$D$33:$D$35,MATCH(A43,'Dropdown Data'!$C$33:$C$35,0)),A43))</f>
        <v>0</v>
      </c>
      <c r="Q43" s="71">
        <f>IFERROR(INDEX('Dropdown Data'!$D$33:$D$36,MATCH(J43,'Dropdown Data'!$B$33:$B$36,0)),IFERROR(INDEX('Dropdown Data'!$D$33:$D$36,MATCH(J43,'Dropdown Data'!$C$33:$C$36,0)),J43))</f>
        <v>0</v>
      </c>
      <c r="R43" s="10">
        <v>15</v>
      </c>
      <c r="S43" s="10" t="b">
        <f t="shared" si="0"/>
        <v>0</v>
      </c>
      <c r="T43" s="10">
        <f t="shared" si="1"/>
        <v>13</v>
      </c>
      <c r="U43" s="10" t="e">
        <f>IFERROR(VLOOKUP(B43,Modules!$E$11:$K$29,7,0),IFERROR(VLOOKUP(B43,Modules!$F$11:$K$29,6,0),VLOOKUP(B43,Modules!$G$11:$K$29,5,0)))</f>
        <v>#N/A</v>
      </c>
      <c r="V43" s="10" t="e">
        <f>MATCH(U43,Interventions!C:C,0)</f>
        <v>#N/A</v>
      </c>
      <c r="W43" s="10" t="e">
        <f>MATCH(U43,Interventions!C:C,1)</f>
        <v>#N/A</v>
      </c>
    </row>
    <row r="44" spans="1:23" ht="39.9" customHeight="1" x14ac:dyDescent="0.3">
      <c r="A44" s="30"/>
      <c r="B44" s="69"/>
      <c r="C44" s="70" t="str">
        <f>IFERROR(VLOOKUP(B44,Modules!C:D,2,0),"")</f>
        <v/>
      </c>
      <c r="D44" s="69"/>
      <c r="E44" s="67" t="str">
        <f>IFERROR(VLOOKUP($D44,Interventions!E:F,2,0),IFERROR(VLOOKUP($D44,Interventions!I:L,4,0),IFERROR(VLOOKUP($D44,Interventions!J:L,3,0),"")))</f>
        <v/>
      </c>
      <c r="F44" s="95"/>
      <c r="G44" s="96" t="str">
        <f>IF(IF(Modules!$D$4="EUR",F44*(Modules!$B$5),$F44)=0,"",IF(Modules!$D$4="EUR",F44*(Modules!$B$5),$F44))</f>
        <v/>
      </c>
      <c r="H44" s="31"/>
      <c r="I44" s="31"/>
      <c r="J44" s="30"/>
      <c r="K44" s="30"/>
      <c r="L44" s="97"/>
      <c r="M44" s="30"/>
      <c r="N44" s="30" t="str">
        <f>CLEAN(IFERROR(VLOOKUP($D44,Interventions!$E$1:$K$371,7,0),""))</f>
        <v/>
      </c>
      <c r="O44" s="30" t="str">
        <f>CLEAN(IF(D44="","",CONCATENATE(Modules!$B$8,PAAR!N44,R44)))</f>
        <v/>
      </c>
      <c r="P44" s="71">
        <f>IFERROR(INDEX('Dropdown Data'!$D$33:$D$35,MATCH(A44,'Dropdown Data'!$B$33:$B$35,0)),IFERROR(INDEX('Dropdown Data'!$D$33:$D$35,MATCH(A44,'Dropdown Data'!$C$33:$C$35,0)),A44))</f>
        <v>0</v>
      </c>
      <c r="Q44" s="71">
        <f>IFERROR(INDEX('Dropdown Data'!$D$33:$D$36,MATCH(J44,'Dropdown Data'!$B$33:$B$36,0)),IFERROR(INDEX('Dropdown Data'!$D$33:$D$36,MATCH(J44,'Dropdown Data'!$C$33:$C$36,0)),J44))</f>
        <v>0</v>
      </c>
      <c r="R44" s="10">
        <v>16</v>
      </c>
      <c r="S44" s="10" t="b">
        <f t="shared" si="0"/>
        <v>0</v>
      </c>
      <c r="T44" s="10">
        <f t="shared" si="1"/>
        <v>13</v>
      </c>
      <c r="U44" s="10" t="e">
        <f>IFERROR(VLOOKUP(B44,Modules!$E$11:$K$29,7,0),IFERROR(VLOOKUP(B44,Modules!$F$11:$K$29,6,0),VLOOKUP(B44,Modules!$G$11:$K$29,5,0)))</f>
        <v>#N/A</v>
      </c>
      <c r="V44" s="10" t="e">
        <f>MATCH(U44,Interventions!C:C,0)</f>
        <v>#N/A</v>
      </c>
      <c r="W44" s="10" t="e">
        <f>MATCH(U44,Interventions!C:C,1)</f>
        <v>#N/A</v>
      </c>
    </row>
    <row r="45" spans="1:23" ht="39.9" customHeight="1" x14ac:dyDescent="0.3">
      <c r="A45" s="30"/>
      <c r="B45" s="69"/>
      <c r="C45" s="70" t="str">
        <f>IFERROR(VLOOKUP(B45,Modules!C:D,2,0),"")</f>
        <v/>
      </c>
      <c r="D45" s="69"/>
      <c r="E45" s="67" t="str">
        <f>IFERROR(VLOOKUP($D45,Interventions!E:F,2,0),IFERROR(VLOOKUP($D45,Interventions!I:L,4,0),IFERROR(VLOOKUP($D45,Interventions!J:L,3,0),"")))</f>
        <v/>
      </c>
      <c r="F45" s="95"/>
      <c r="G45" s="96" t="str">
        <f>IF(IF(Modules!$D$4="EUR",F45*(Modules!$B$5),$F45)=0,"",IF(Modules!$D$4="EUR",F45*(Modules!$B$5),$F45))</f>
        <v/>
      </c>
      <c r="H45" s="31"/>
      <c r="I45" s="31"/>
      <c r="J45" s="30"/>
      <c r="K45" s="30"/>
      <c r="L45" s="97"/>
      <c r="M45" s="30"/>
      <c r="N45" s="30" t="str">
        <f>CLEAN(IFERROR(VLOOKUP($D45,Interventions!$E$1:$K$371,7,0),""))</f>
        <v/>
      </c>
      <c r="O45" s="30" t="str">
        <f>CLEAN(IF(D45="","",CONCATENATE(Modules!$B$8,PAAR!N45,R45)))</f>
        <v/>
      </c>
      <c r="P45" s="71">
        <f>IFERROR(INDEX('Dropdown Data'!$D$33:$D$35,MATCH(A45,'Dropdown Data'!$B$33:$B$35,0)),IFERROR(INDEX('Dropdown Data'!$D$33:$D$35,MATCH(A45,'Dropdown Data'!$C$33:$C$35,0)),A45))</f>
        <v>0</v>
      </c>
      <c r="Q45" s="71">
        <f>IFERROR(INDEX('Dropdown Data'!$D$33:$D$36,MATCH(J45,'Dropdown Data'!$B$33:$B$36,0)),IFERROR(INDEX('Dropdown Data'!$D$33:$D$36,MATCH(J45,'Dropdown Data'!$C$33:$C$36,0)),J45))</f>
        <v>0</v>
      </c>
      <c r="R45" s="10">
        <v>17</v>
      </c>
      <c r="S45" s="10" t="b">
        <f t="shared" si="0"/>
        <v>0</v>
      </c>
      <c r="T45" s="10">
        <f t="shared" si="1"/>
        <v>13</v>
      </c>
      <c r="U45" s="10" t="e">
        <f>IFERROR(VLOOKUP(B45,Modules!$E$11:$K$29,7,0),IFERROR(VLOOKUP(B45,Modules!$F$11:$K$29,6,0),VLOOKUP(B45,Modules!$G$11:$K$29,5,0)))</f>
        <v>#N/A</v>
      </c>
      <c r="V45" s="10" t="e">
        <f>MATCH(U45,Interventions!C:C,0)</f>
        <v>#N/A</v>
      </c>
      <c r="W45" s="10" t="e">
        <f>MATCH(U45,Interventions!C:C,1)</f>
        <v>#N/A</v>
      </c>
    </row>
    <row r="46" spans="1:23" ht="39.9" customHeight="1" x14ac:dyDescent="0.3">
      <c r="A46" s="30"/>
      <c r="B46" s="69"/>
      <c r="C46" s="70" t="str">
        <f>IFERROR(VLOOKUP(B46,Modules!C:D,2,0),"")</f>
        <v/>
      </c>
      <c r="D46" s="69"/>
      <c r="E46" s="67" t="str">
        <f>IFERROR(VLOOKUP($D46,Interventions!E:F,2,0),IFERROR(VLOOKUP($D46,Interventions!I:L,4,0),IFERROR(VLOOKUP($D46,Interventions!J:L,3,0),"")))</f>
        <v/>
      </c>
      <c r="F46" s="95"/>
      <c r="G46" s="96" t="str">
        <f>IF(IF(Modules!$D$4="EUR",F46*(Modules!$B$5),$F46)=0,"",IF(Modules!$D$4="EUR",F46*(Modules!$B$5),$F46))</f>
        <v/>
      </c>
      <c r="H46" s="31"/>
      <c r="I46" s="31"/>
      <c r="J46" s="30"/>
      <c r="K46" s="30"/>
      <c r="L46" s="97"/>
      <c r="M46" s="30"/>
      <c r="N46" s="30" t="str">
        <f>CLEAN(IFERROR(VLOOKUP($D46,Interventions!$E$1:$K$371,7,0),""))</f>
        <v/>
      </c>
      <c r="O46" s="30" t="str">
        <f>CLEAN(IF(D46="","",CONCATENATE(Modules!$B$8,PAAR!N46,R46)))</f>
        <v/>
      </c>
      <c r="P46" s="71">
        <f>IFERROR(INDEX('Dropdown Data'!$D$33:$D$35,MATCH(A46,'Dropdown Data'!$B$33:$B$35,0)),IFERROR(INDEX('Dropdown Data'!$D$33:$D$35,MATCH(A46,'Dropdown Data'!$C$33:$C$35,0)),A46))</f>
        <v>0</v>
      </c>
      <c r="Q46" s="71">
        <f>IFERROR(INDEX('Dropdown Data'!$D$33:$D$36,MATCH(J46,'Dropdown Data'!$B$33:$B$36,0)),IFERROR(INDEX('Dropdown Data'!$D$33:$D$36,MATCH(J46,'Dropdown Data'!$C$33:$C$36,0)),J46))</f>
        <v>0</v>
      </c>
      <c r="R46" s="10">
        <v>18</v>
      </c>
      <c r="S46" s="10" t="b">
        <f t="shared" si="0"/>
        <v>0</v>
      </c>
      <c r="T46" s="10">
        <f t="shared" si="1"/>
        <v>13</v>
      </c>
      <c r="U46" s="10" t="e">
        <f>IFERROR(VLOOKUP(B46,Modules!$E$11:$K$29,7,0),IFERROR(VLOOKUP(B46,Modules!$F$11:$K$29,6,0),VLOOKUP(B46,Modules!$G$11:$K$29,5,0)))</f>
        <v>#N/A</v>
      </c>
      <c r="V46" s="10" t="e">
        <f>MATCH(U46,Interventions!C:C,0)</f>
        <v>#N/A</v>
      </c>
      <c r="W46" s="10" t="e">
        <f>MATCH(U46,Interventions!C:C,1)</f>
        <v>#N/A</v>
      </c>
    </row>
    <row r="47" spans="1:23" ht="39.9" customHeight="1" x14ac:dyDescent="0.3">
      <c r="A47" s="30"/>
      <c r="B47" s="69"/>
      <c r="C47" s="70" t="str">
        <f>IFERROR(VLOOKUP(B47,Modules!C:D,2,0),"")</f>
        <v/>
      </c>
      <c r="D47" s="69"/>
      <c r="E47" s="67" t="str">
        <f>IFERROR(VLOOKUP($D47,Interventions!E:F,2,0),IFERROR(VLOOKUP($D47,Interventions!I:L,4,0),IFERROR(VLOOKUP($D47,Interventions!J:L,3,0),"")))</f>
        <v/>
      </c>
      <c r="F47" s="95"/>
      <c r="G47" s="96" t="str">
        <f>IF(IF(Modules!$D$4="EUR",F47*(Modules!$B$5),$F47)=0,"",IF(Modules!$D$4="EUR",F47*(Modules!$B$5),$F47))</f>
        <v/>
      </c>
      <c r="H47" s="31"/>
      <c r="I47" s="31"/>
      <c r="J47" s="30"/>
      <c r="K47" s="30"/>
      <c r="L47" s="97"/>
      <c r="M47" s="30"/>
      <c r="N47" s="30" t="str">
        <f>CLEAN(IFERROR(VLOOKUP($D47,Interventions!$E$1:$K$371,7,0),""))</f>
        <v/>
      </c>
      <c r="O47" s="30" t="str">
        <f>CLEAN(IF(D47="","",CONCATENATE(Modules!$B$8,PAAR!N47,R47)))</f>
        <v/>
      </c>
      <c r="P47" s="71">
        <f>IFERROR(INDEX('Dropdown Data'!$D$33:$D$35,MATCH(A47,'Dropdown Data'!$B$33:$B$35,0)),IFERROR(INDEX('Dropdown Data'!$D$33:$D$35,MATCH(A47,'Dropdown Data'!$C$33:$C$35,0)),A47))</f>
        <v>0</v>
      </c>
      <c r="Q47" s="71">
        <f>IFERROR(INDEX('Dropdown Data'!$D$33:$D$36,MATCH(J47,'Dropdown Data'!$B$33:$B$36,0)),IFERROR(INDEX('Dropdown Data'!$D$33:$D$36,MATCH(J47,'Dropdown Data'!$C$33:$C$36,0)),J47))</f>
        <v>0</v>
      </c>
      <c r="R47" s="10">
        <v>19</v>
      </c>
      <c r="S47" s="10" t="b">
        <f t="shared" si="0"/>
        <v>0</v>
      </c>
      <c r="T47" s="10">
        <f t="shared" si="1"/>
        <v>13</v>
      </c>
      <c r="U47" s="10" t="e">
        <f>IFERROR(VLOOKUP(B47,Modules!$E$11:$K$29,7,0),IFERROR(VLOOKUP(B47,Modules!$F$11:$K$29,6,0),VLOOKUP(B47,Modules!$G$11:$K$29,5,0)))</f>
        <v>#N/A</v>
      </c>
      <c r="V47" s="10" t="e">
        <f>MATCH(U47,Interventions!C:C,0)</f>
        <v>#N/A</v>
      </c>
      <c r="W47" s="10" t="e">
        <f>MATCH(U47,Interventions!C:C,1)</f>
        <v>#N/A</v>
      </c>
    </row>
    <row r="48" spans="1:23" ht="39.9" customHeight="1" x14ac:dyDescent="0.3">
      <c r="A48" s="30"/>
      <c r="B48" s="69"/>
      <c r="C48" s="70" t="str">
        <f>IFERROR(VLOOKUP(B48,Modules!C:D,2,0),"")</f>
        <v/>
      </c>
      <c r="D48" s="69"/>
      <c r="E48" s="67" t="str">
        <f>IFERROR(VLOOKUP($D48,Interventions!E:F,2,0),IFERROR(VLOOKUP($D48,Interventions!I:L,4,0),IFERROR(VLOOKUP($D48,Interventions!J:L,3,0),"")))</f>
        <v/>
      </c>
      <c r="F48" s="95"/>
      <c r="G48" s="96" t="str">
        <f>IF(IF(Modules!$D$4="EUR",F48*(Modules!$B$5),$F48)=0,"",IF(Modules!$D$4="EUR",F48*(Modules!$B$5),$F48))</f>
        <v/>
      </c>
      <c r="H48" s="31"/>
      <c r="I48" s="31"/>
      <c r="J48" s="30"/>
      <c r="K48" s="30"/>
      <c r="L48" s="97"/>
      <c r="M48" s="30"/>
      <c r="N48" s="30" t="str">
        <f>CLEAN(IFERROR(VLOOKUP($D48,Interventions!$E$1:$K$371,7,0),""))</f>
        <v/>
      </c>
      <c r="O48" s="30" t="str">
        <f>CLEAN(IF(D48="","",CONCATENATE(Modules!$B$8,PAAR!N48,R48)))</f>
        <v/>
      </c>
      <c r="P48" s="71">
        <f>IFERROR(INDEX('Dropdown Data'!$D$33:$D$35,MATCH(A48,'Dropdown Data'!$B$33:$B$35,0)),IFERROR(INDEX('Dropdown Data'!$D$33:$D$35,MATCH(A48,'Dropdown Data'!$C$33:$C$35,0)),A48))</f>
        <v>0</v>
      </c>
      <c r="Q48" s="71">
        <f>IFERROR(INDEX('Dropdown Data'!$D$33:$D$36,MATCH(J48,'Dropdown Data'!$B$33:$B$36,0)),IFERROR(INDEX('Dropdown Data'!$D$33:$D$36,MATCH(J48,'Dropdown Data'!$C$33:$C$36,0)),J48))</f>
        <v>0</v>
      </c>
      <c r="R48" s="10">
        <v>20</v>
      </c>
      <c r="S48" s="10" t="b">
        <f t="shared" si="0"/>
        <v>0</v>
      </c>
      <c r="T48" s="10">
        <f t="shared" si="1"/>
        <v>13</v>
      </c>
      <c r="U48" s="10" t="e">
        <f>IFERROR(VLOOKUP(B48,Modules!$E$11:$K$29,7,0),IFERROR(VLOOKUP(B48,Modules!$F$11:$K$29,6,0),VLOOKUP(B48,Modules!$G$11:$K$29,5,0)))</f>
        <v>#N/A</v>
      </c>
      <c r="V48" s="10" t="e">
        <f>MATCH(U48,Interventions!C:C,0)</f>
        <v>#N/A</v>
      </c>
      <c r="W48" s="10" t="e">
        <f>MATCH(U48,Interventions!C:C,1)</f>
        <v>#N/A</v>
      </c>
    </row>
    <row r="49" spans="1:23" ht="39.9" customHeight="1" x14ac:dyDescent="0.3">
      <c r="A49" s="30"/>
      <c r="B49" s="69"/>
      <c r="C49" s="70" t="str">
        <f>IFERROR(VLOOKUP(B49,Modules!C:D,2,0),"")</f>
        <v/>
      </c>
      <c r="D49" s="69"/>
      <c r="E49" s="67" t="str">
        <f>IFERROR(VLOOKUP($D49,Interventions!E:F,2,0),IFERROR(VLOOKUP($D49,Interventions!I:L,4,0),IFERROR(VLOOKUP($D49,Interventions!J:L,3,0),"")))</f>
        <v/>
      </c>
      <c r="F49" s="95"/>
      <c r="G49" s="96" t="str">
        <f>IF(IF(Modules!$D$4="EUR",F49*(Modules!$B$5),$F49)=0,"",IF(Modules!$D$4="EUR",F49*(Modules!$B$5),$F49))</f>
        <v/>
      </c>
      <c r="H49" s="31"/>
      <c r="I49" s="31"/>
      <c r="J49" s="30"/>
      <c r="K49" s="30"/>
      <c r="L49" s="97"/>
      <c r="M49" s="30"/>
      <c r="N49" s="30" t="str">
        <f>CLEAN(IFERROR(VLOOKUP($D49,Interventions!$E$1:$K$371,7,0),""))</f>
        <v/>
      </c>
      <c r="O49" s="30" t="str">
        <f>CLEAN(IF(D49="","",CONCATENATE(Modules!$B$8,PAAR!N49,R49)))</f>
        <v/>
      </c>
      <c r="P49" s="71">
        <f>IFERROR(INDEX('Dropdown Data'!$D$33:$D$35,MATCH(A49,'Dropdown Data'!$B$33:$B$35,0)),IFERROR(INDEX('Dropdown Data'!$D$33:$D$35,MATCH(A49,'Dropdown Data'!$C$33:$C$35,0)),A49))</f>
        <v>0</v>
      </c>
      <c r="Q49" s="71">
        <f>IFERROR(INDEX('Dropdown Data'!$D$33:$D$36,MATCH(J49,'Dropdown Data'!$B$33:$B$36,0)),IFERROR(INDEX('Dropdown Data'!$D$33:$D$36,MATCH(J49,'Dropdown Data'!$C$33:$C$36,0)),J49))</f>
        <v>0</v>
      </c>
      <c r="R49" s="10">
        <v>21</v>
      </c>
      <c r="S49" s="10" t="b">
        <f t="shared" si="0"/>
        <v>0</v>
      </c>
      <c r="T49" s="10">
        <f t="shared" si="1"/>
        <v>13</v>
      </c>
      <c r="U49" s="10" t="e">
        <f>IFERROR(VLOOKUP(B49,Modules!$E$11:$K$29,7,0),IFERROR(VLOOKUP(B49,Modules!$F$11:$K$29,6,0),VLOOKUP(B49,Modules!$G$11:$K$29,5,0)))</f>
        <v>#N/A</v>
      </c>
      <c r="V49" s="10" t="e">
        <f>MATCH(U49,Interventions!C:C,0)</f>
        <v>#N/A</v>
      </c>
      <c r="W49" s="10" t="e">
        <f>MATCH(U49,Interventions!C:C,1)</f>
        <v>#N/A</v>
      </c>
    </row>
    <row r="50" spans="1:23" ht="39.9" customHeight="1" x14ac:dyDescent="0.3">
      <c r="A50" s="30"/>
      <c r="B50" s="69"/>
      <c r="C50" s="70" t="str">
        <f>IFERROR(VLOOKUP(B50,Modules!C:D,2,0),"")</f>
        <v/>
      </c>
      <c r="D50" s="69"/>
      <c r="E50" s="67" t="str">
        <f>IFERROR(VLOOKUP($D50,Interventions!E:F,2,0),IFERROR(VLOOKUP($D50,Interventions!I:L,4,0),IFERROR(VLOOKUP($D50,Interventions!J:L,3,0),"")))</f>
        <v/>
      </c>
      <c r="F50" s="95"/>
      <c r="G50" s="96" t="str">
        <f>IF(IF(Modules!$D$4="EUR",F50*(Modules!$B$5),$F50)=0,"",IF(Modules!$D$4="EUR",F50*(Modules!$B$5),$F50))</f>
        <v/>
      </c>
      <c r="H50" s="31"/>
      <c r="I50" s="31"/>
      <c r="J50" s="30"/>
      <c r="K50" s="30"/>
      <c r="L50" s="97"/>
      <c r="M50" s="30"/>
      <c r="N50" s="30" t="str">
        <f>CLEAN(IFERROR(VLOOKUP($D50,Interventions!$E$1:$K$371,7,0),""))</f>
        <v/>
      </c>
      <c r="O50" s="30" t="str">
        <f>CLEAN(IF(D50="","",CONCATENATE(Modules!$B$8,PAAR!N50,R50)))</f>
        <v/>
      </c>
      <c r="P50" s="71">
        <f>IFERROR(INDEX('Dropdown Data'!$D$33:$D$35,MATCH(A50,'Dropdown Data'!$B$33:$B$35,0)),IFERROR(INDEX('Dropdown Data'!$D$33:$D$35,MATCH(A50,'Dropdown Data'!$C$33:$C$35,0)),A50))</f>
        <v>0</v>
      </c>
      <c r="Q50" s="71">
        <f>IFERROR(INDEX('Dropdown Data'!$D$33:$D$36,MATCH(J50,'Dropdown Data'!$B$33:$B$36,0)),IFERROR(INDEX('Dropdown Data'!$D$33:$D$36,MATCH(J50,'Dropdown Data'!$C$33:$C$36,0)),J50))</f>
        <v>0</v>
      </c>
      <c r="R50" s="10">
        <v>22</v>
      </c>
      <c r="S50" s="10" t="b">
        <f t="shared" si="0"/>
        <v>0</v>
      </c>
      <c r="T50" s="10">
        <f t="shared" si="1"/>
        <v>13</v>
      </c>
      <c r="U50" s="10" t="e">
        <f>IFERROR(VLOOKUP(B50,Modules!$E$11:$K$29,7,0),IFERROR(VLOOKUP(B50,Modules!$F$11:$K$29,6,0),VLOOKUP(B50,Modules!$G$11:$K$29,5,0)))</f>
        <v>#N/A</v>
      </c>
      <c r="V50" s="10" t="e">
        <f>MATCH(U50,Interventions!C:C,0)</f>
        <v>#N/A</v>
      </c>
      <c r="W50" s="10" t="e">
        <f>MATCH(U50,Interventions!C:C,1)</f>
        <v>#N/A</v>
      </c>
    </row>
    <row r="51" spans="1:23" ht="39.9" customHeight="1" x14ac:dyDescent="0.3">
      <c r="A51" s="30"/>
      <c r="B51" s="69"/>
      <c r="C51" s="70" t="str">
        <f>IFERROR(VLOOKUP(B51,Modules!C:D,2,0),"")</f>
        <v/>
      </c>
      <c r="D51" s="69"/>
      <c r="E51" s="67" t="str">
        <f>IFERROR(VLOOKUP($D51,Interventions!E:F,2,0),IFERROR(VLOOKUP($D51,Interventions!I:L,4,0),IFERROR(VLOOKUP($D51,Interventions!J:L,3,0),"")))</f>
        <v/>
      </c>
      <c r="F51" s="95"/>
      <c r="G51" s="96" t="str">
        <f>IF(IF(Modules!$D$4="EUR",F51*(Modules!$B$5),$F51)=0,"",IF(Modules!$D$4="EUR",F51*(Modules!$B$5),$F51))</f>
        <v/>
      </c>
      <c r="H51" s="31"/>
      <c r="I51" s="31"/>
      <c r="J51" s="30"/>
      <c r="K51" s="30"/>
      <c r="L51" s="97"/>
      <c r="M51" s="30"/>
      <c r="N51" s="30" t="str">
        <f>CLEAN(IFERROR(VLOOKUP($D51,Interventions!$E$1:$K$371,7,0),""))</f>
        <v/>
      </c>
      <c r="O51" s="30" t="str">
        <f>CLEAN(IF(D51="","",CONCATENATE(Modules!$B$8,PAAR!N51,R51)))</f>
        <v/>
      </c>
      <c r="P51" s="71">
        <f>IFERROR(INDEX('Dropdown Data'!$D$33:$D$35,MATCH(A51,'Dropdown Data'!$B$33:$B$35,0)),IFERROR(INDEX('Dropdown Data'!$D$33:$D$35,MATCH(A51,'Dropdown Data'!$C$33:$C$35,0)),A51))</f>
        <v>0</v>
      </c>
      <c r="Q51" s="71">
        <f>IFERROR(INDEX('Dropdown Data'!$D$33:$D$36,MATCH(J51,'Dropdown Data'!$B$33:$B$36,0)),IFERROR(INDEX('Dropdown Data'!$D$33:$D$36,MATCH(J51,'Dropdown Data'!$C$33:$C$36,0)),J51))</f>
        <v>0</v>
      </c>
      <c r="R51" s="10">
        <v>23</v>
      </c>
      <c r="S51" s="10" t="b">
        <f t="shared" si="0"/>
        <v>0</v>
      </c>
      <c r="T51" s="10">
        <f t="shared" si="1"/>
        <v>13</v>
      </c>
      <c r="U51" s="10" t="e">
        <f>IFERROR(VLOOKUP(B51,Modules!$E$11:$K$29,7,0),IFERROR(VLOOKUP(B51,Modules!$F$11:$K$29,6,0),VLOOKUP(B51,Modules!$G$11:$K$29,5,0)))</f>
        <v>#N/A</v>
      </c>
      <c r="V51" s="10" t="e">
        <f>MATCH(U51,Interventions!C:C,0)</f>
        <v>#N/A</v>
      </c>
      <c r="W51" s="10" t="e">
        <f>MATCH(U51,Interventions!C:C,1)</f>
        <v>#N/A</v>
      </c>
    </row>
    <row r="52" spans="1:23" ht="39.9" customHeight="1" x14ac:dyDescent="0.3">
      <c r="A52" s="30"/>
      <c r="B52" s="69"/>
      <c r="C52" s="70" t="str">
        <f>IFERROR(VLOOKUP(B52,Modules!C:D,2,0),"")</f>
        <v/>
      </c>
      <c r="D52" s="69"/>
      <c r="E52" s="67" t="str">
        <f>IFERROR(VLOOKUP($D52,Interventions!E:F,2,0),IFERROR(VLOOKUP($D52,Interventions!I:L,4,0),IFERROR(VLOOKUP($D52,Interventions!J:L,3,0),"")))</f>
        <v/>
      </c>
      <c r="F52" s="95"/>
      <c r="G52" s="96" t="str">
        <f>IF(IF(Modules!$D$4="EUR",F52*(Modules!$B$5),$F52)=0,"",IF(Modules!$D$4="EUR",F52*(Modules!$B$5),$F52))</f>
        <v/>
      </c>
      <c r="H52" s="31"/>
      <c r="I52" s="31"/>
      <c r="J52" s="30"/>
      <c r="K52" s="30"/>
      <c r="L52" s="97"/>
      <c r="M52" s="30"/>
      <c r="N52" s="30" t="str">
        <f>CLEAN(IFERROR(VLOOKUP($D52,Interventions!$E$1:$K$371,7,0),""))</f>
        <v/>
      </c>
      <c r="O52" s="30" t="str">
        <f>CLEAN(IF(D52="","",CONCATENATE(Modules!$B$8,PAAR!N52,R52)))</f>
        <v/>
      </c>
      <c r="P52" s="71">
        <f>IFERROR(INDEX('Dropdown Data'!$D$33:$D$35,MATCH(A52,'Dropdown Data'!$B$33:$B$35,0)),IFERROR(INDEX('Dropdown Data'!$D$33:$D$35,MATCH(A52,'Dropdown Data'!$C$33:$C$35,0)),A52))</f>
        <v>0</v>
      </c>
      <c r="Q52" s="71">
        <f>IFERROR(INDEX('Dropdown Data'!$D$33:$D$36,MATCH(J52,'Dropdown Data'!$B$33:$B$36,0)),IFERROR(INDEX('Dropdown Data'!$D$33:$D$36,MATCH(J52,'Dropdown Data'!$C$33:$C$36,0)),J52))</f>
        <v>0</v>
      </c>
      <c r="R52" s="10">
        <v>24</v>
      </c>
      <c r="S52" s="10" t="b">
        <f t="shared" si="0"/>
        <v>0</v>
      </c>
      <c r="T52" s="10">
        <f t="shared" si="1"/>
        <v>13</v>
      </c>
      <c r="U52" s="10" t="e">
        <f>IFERROR(VLOOKUP(B52,Modules!$E$11:$K$29,7,0),IFERROR(VLOOKUP(B52,Modules!$F$11:$K$29,6,0),VLOOKUP(B52,Modules!$G$11:$K$29,5,0)))</f>
        <v>#N/A</v>
      </c>
      <c r="V52" s="10" t="e">
        <f>MATCH(U52,Interventions!C:C,0)</f>
        <v>#N/A</v>
      </c>
      <c r="W52" s="10" t="e">
        <f>MATCH(U52,Interventions!C:C,1)</f>
        <v>#N/A</v>
      </c>
    </row>
    <row r="53" spans="1:23" ht="39.9" customHeight="1" x14ac:dyDescent="0.3">
      <c r="A53" s="30"/>
      <c r="B53" s="69"/>
      <c r="C53" s="70" t="str">
        <f>IFERROR(VLOOKUP(B53,Modules!C:D,2,0),"")</f>
        <v/>
      </c>
      <c r="D53" s="69"/>
      <c r="E53" s="67" t="str">
        <f>IFERROR(VLOOKUP($D53,Interventions!E:F,2,0),IFERROR(VLOOKUP($D53,Interventions!I:L,4,0),IFERROR(VLOOKUP($D53,Interventions!J:L,3,0),"")))</f>
        <v/>
      </c>
      <c r="F53" s="95"/>
      <c r="G53" s="96" t="str">
        <f>IF(IF(Modules!$D$4="EUR",F53*(Modules!$B$5),$F53)=0,"",IF(Modules!$D$4="EUR",F53*(Modules!$B$5),$F53))</f>
        <v/>
      </c>
      <c r="H53" s="31"/>
      <c r="I53" s="31"/>
      <c r="J53" s="30"/>
      <c r="K53" s="30"/>
      <c r="L53" s="97"/>
      <c r="M53" s="30"/>
      <c r="N53" s="30" t="str">
        <f>CLEAN(IFERROR(VLOOKUP($D53,Interventions!$E$1:$K$371,7,0),""))</f>
        <v/>
      </c>
      <c r="O53" s="30" t="str">
        <f>CLEAN(IF(D53="","",CONCATENATE(Modules!$B$8,PAAR!N53,R53)))</f>
        <v/>
      </c>
      <c r="P53" s="71">
        <f>IFERROR(INDEX('Dropdown Data'!$D$33:$D$35,MATCH(A53,'Dropdown Data'!$B$33:$B$35,0)),IFERROR(INDEX('Dropdown Data'!$D$33:$D$35,MATCH(A53,'Dropdown Data'!$C$33:$C$35,0)),A53))</f>
        <v>0</v>
      </c>
      <c r="Q53" s="71">
        <f>IFERROR(INDEX('Dropdown Data'!$D$33:$D$36,MATCH(J53,'Dropdown Data'!$B$33:$B$36,0)),IFERROR(INDEX('Dropdown Data'!$D$33:$D$36,MATCH(J53,'Dropdown Data'!$C$33:$C$36,0)),J53))</f>
        <v>0</v>
      </c>
      <c r="R53" s="10">
        <v>25</v>
      </c>
      <c r="S53" s="10" t="b">
        <f t="shared" si="0"/>
        <v>0</v>
      </c>
      <c r="T53" s="10">
        <f t="shared" si="1"/>
        <v>13</v>
      </c>
      <c r="U53" s="10" t="e">
        <f>IFERROR(VLOOKUP(B53,Modules!$E$11:$K$29,7,0),IFERROR(VLOOKUP(B53,Modules!$F$11:$K$29,6,0),VLOOKUP(B53,Modules!$G$11:$K$29,5,0)))</f>
        <v>#N/A</v>
      </c>
      <c r="V53" s="10" t="e">
        <f>MATCH(U53,Interventions!C:C,0)</f>
        <v>#N/A</v>
      </c>
      <c r="W53" s="10" t="e">
        <f>MATCH(U53,Interventions!C:C,1)</f>
        <v>#N/A</v>
      </c>
    </row>
    <row r="54" spans="1:23" ht="39.9" customHeight="1" x14ac:dyDescent="0.3">
      <c r="A54" s="30"/>
      <c r="B54" s="69"/>
      <c r="C54" s="70" t="str">
        <f>IFERROR(VLOOKUP(B54,Modules!C:D,2,0),"")</f>
        <v/>
      </c>
      <c r="D54" s="69"/>
      <c r="E54" s="67" t="str">
        <f>IFERROR(VLOOKUP($D54,Interventions!E:F,2,0),IFERROR(VLOOKUP($D54,Interventions!I:L,4,0),IFERROR(VLOOKUP($D54,Interventions!J:L,3,0),"")))</f>
        <v/>
      </c>
      <c r="F54" s="95"/>
      <c r="G54" s="96" t="str">
        <f>IF(IF(Modules!$D$4="EUR",F54*(Modules!$B$5),$F54)=0,"",IF(Modules!$D$4="EUR",F54*(Modules!$B$5),$F54))</f>
        <v/>
      </c>
      <c r="H54" s="31"/>
      <c r="I54" s="31"/>
      <c r="J54" s="30"/>
      <c r="K54" s="30"/>
      <c r="L54" s="97"/>
      <c r="M54" s="30"/>
      <c r="N54" s="30" t="str">
        <f>CLEAN(IFERROR(VLOOKUP($D54,Interventions!$E$1:$K$371,7,0),""))</f>
        <v/>
      </c>
      <c r="O54" s="30" t="str">
        <f>CLEAN(IF(D54="","",CONCATENATE(Modules!$B$8,PAAR!N54,R54)))</f>
        <v/>
      </c>
      <c r="P54" s="71">
        <f>IFERROR(INDEX('Dropdown Data'!$D$33:$D$35,MATCH(A54,'Dropdown Data'!$B$33:$B$35,0)),IFERROR(INDEX('Dropdown Data'!$D$33:$D$35,MATCH(A54,'Dropdown Data'!$C$33:$C$35,0)),A54))</f>
        <v>0</v>
      </c>
      <c r="Q54" s="71">
        <f>IFERROR(INDEX('Dropdown Data'!$D$33:$D$36,MATCH(J54,'Dropdown Data'!$B$33:$B$36,0)),IFERROR(INDEX('Dropdown Data'!$D$33:$D$36,MATCH(J54,'Dropdown Data'!$C$33:$C$36,0)),J54))</f>
        <v>0</v>
      </c>
      <c r="R54" s="10">
        <v>26</v>
      </c>
      <c r="S54" s="10" t="b">
        <f t="shared" si="0"/>
        <v>0</v>
      </c>
      <c r="T54" s="10">
        <f t="shared" si="1"/>
        <v>13</v>
      </c>
      <c r="U54" s="10" t="e">
        <f>IFERROR(VLOOKUP(B54,Modules!$E$11:$K$29,7,0),IFERROR(VLOOKUP(B54,Modules!$F$11:$K$29,6,0),VLOOKUP(B54,Modules!$G$11:$K$29,5,0)))</f>
        <v>#N/A</v>
      </c>
      <c r="V54" s="10" t="e">
        <f>MATCH(U54,Interventions!C:C,0)</f>
        <v>#N/A</v>
      </c>
      <c r="W54" s="10" t="e">
        <f>MATCH(U54,Interventions!C:C,1)</f>
        <v>#N/A</v>
      </c>
    </row>
    <row r="55" spans="1:23" ht="39.9" customHeight="1" x14ac:dyDescent="0.3">
      <c r="A55" s="30"/>
      <c r="B55" s="69"/>
      <c r="C55" s="70" t="str">
        <f>IFERROR(VLOOKUP(B55,Modules!C:D,2,0),"")</f>
        <v/>
      </c>
      <c r="D55" s="69"/>
      <c r="E55" s="67" t="str">
        <f>IFERROR(VLOOKUP($D55,Interventions!E:F,2,0),IFERROR(VLOOKUP($D55,Interventions!I:L,4,0),IFERROR(VLOOKUP($D55,Interventions!J:L,3,0),"")))</f>
        <v/>
      </c>
      <c r="F55" s="95"/>
      <c r="G55" s="96" t="str">
        <f>IF(IF(Modules!$D$4="EUR",F55*(Modules!$B$5),$F55)=0,"",IF(Modules!$D$4="EUR",F55*(Modules!$B$5),$F55))</f>
        <v/>
      </c>
      <c r="H55" s="31"/>
      <c r="I55" s="31"/>
      <c r="J55" s="30"/>
      <c r="K55" s="30"/>
      <c r="L55" s="97"/>
      <c r="M55" s="30"/>
      <c r="N55" s="30" t="str">
        <f>CLEAN(IFERROR(VLOOKUP($D55,Interventions!$E$1:$K$371,7,0),""))</f>
        <v/>
      </c>
      <c r="O55" s="30" t="str">
        <f>CLEAN(IF(D55="","",CONCATENATE(Modules!$B$8,PAAR!N55,R55)))</f>
        <v/>
      </c>
      <c r="P55" s="71">
        <f>IFERROR(INDEX('Dropdown Data'!$D$33:$D$35,MATCH(A55,'Dropdown Data'!$B$33:$B$35,0)),IFERROR(INDEX('Dropdown Data'!$D$33:$D$35,MATCH(A55,'Dropdown Data'!$C$33:$C$35,0)),A55))</f>
        <v>0</v>
      </c>
      <c r="Q55" s="71">
        <f>IFERROR(INDEX('Dropdown Data'!$D$33:$D$36,MATCH(J55,'Dropdown Data'!$B$33:$B$36,0)),IFERROR(INDEX('Dropdown Data'!$D$33:$D$36,MATCH(J55,'Dropdown Data'!$C$33:$C$36,0)),J55))</f>
        <v>0</v>
      </c>
      <c r="R55" s="10">
        <v>27</v>
      </c>
      <c r="S55" s="10" t="b">
        <f t="shared" si="0"/>
        <v>0</v>
      </c>
      <c r="T55" s="10">
        <f t="shared" si="1"/>
        <v>13</v>
      </c>
      <c r="U55" s="10" t="e">
        <f>IFERROR(VLOOKUP(B55,Modules!$E$11:$K$29,7,0),IFERROR(VLOOKUP(B55,Modules!$F$11:$K$29,6,0),VLOOKUP(B55,Modules!$G$11:$K$29,5,0)))</f>
        <v>#N/A</v>
      </c>
      <c r="V55" s="10" t="e">
        <f>MATCH(U55,Interventions!C:C,0)</f>
        <v>#N/A</v>
      </c>
      <c r="W55" s="10" t="e">
        <f>MATCH(U55,Interventions!C:C,1)</f>
        <v>#N/A</v>
      </c>
    </row>
    <row r="56" spans="1:23" ht="39.9" customHeight="1" x14ac:dyDescent="0.3">
      <c r="A56" s="30"/>
      <c r="B56" s="69"/>
      <c r="C56" s="70" t="str">
        <f>IFERROR(VLOOKUP(B56,Modules!C:D,2,0),"")</f>
        <v/>
      </c>
      <c r="D56" s="69"/>
      <c r="E56" s="67" t="str">
        <f>IFERROR(VLOOKUP($D56,Interventions!E:F,2,0),IFERROR(VLOOKUP($D56,Interventions!I:L,4,0),IFERROR(VLOOKUP($D56,Interventions!J:L,3,0),"")))</f>
        <v/>
      </c>
      <c r="F56" s="95"/>
      <c r="G56" s="96" t="str">
        <f>IF(IF(Modules!$D$4="EUR",F56*(Modules!$B$5),$F56)=0,"",IF(Modules!$D$4="EUR",F56*(Modules!$B$5),$F56))</f>
        <v/>
      </c>
      <c r="H56" s="31"/>
      <c r="I56" s="31"/>
      <c r="J56" s="30"/>
      <c r="K56" s="30"/>
      <c r="L56" s="97"/>
      <c r="M56" s="30"/>
      <c r="N56" s="30" t="str">
        <f>CLEAN(IFERROR(VLOOKUP($D56,Interventions!$E$1:$K$371,7,0),""))</f>
        <v/>
      </c>
      <c r="O56" s="30" t="str">
        <f>CLEAN(IF(D56="","",CONCATENATE(Modules!$B$8,PAAR!N56,R56)))</f>
        <v/>
      </c>
      <c r="P56" s="71">
        <f>IFERROR(INDEX('Dropdown Data'!$D$33:$D$35,MATCH(A56,'Dropdown Data'!$B$33:$B$35,0)),IFERROR(INDEX('Dropdown Data'!$D$33:$D$35,MATCH(A56,'Dropdown Data'!$C$33:$C$35,0)),A56))</f>
        <v>0</v>
      </c>
      <c r="Q56" s="71">
        <f>IFERROR(INDEX('Dropdown Data'!$D$33:$D$36,MATCH(J56,'Dropdown Data'!$B$33:$B$36,0)),IFERROR(INDEX('Dropdown Data'!$D$33:$D$36,MATCH(J56,'Dropdown Data'!$C$33:$C$36,0)),J56))</f>
        <v>0</v>
      </c>
      <c r="R56" s="10">
        <v>28</v>
      </c>
      <c r="S56" s="10" t="b">
        <f t="shared" si="0"/>
        <v>0</v>
      </c>
      <c r="T56" s="10">
        <f t="shared" si="1"/>
        <v>13</v>
      </c>
      <c r="U56" s="10" t="e">
        <f>IFERROR(VLOOKUP(B56,Modules!$E$11:$K$29,7,0),IFERROR(VLOOKUP(B56,Modules!$F$11:$K$29,6,0),VLOOKUP(B56,Modules!$G$11:$K$29,5,0)))</f>
        <v>#N/A</v>
      </c>
      <c r="V56" s="10" t="e">
        <f>MATCH(U56,Interventions!C:C,0)</f>
        <v>#N/A</v>
      </c>
      <c r="W56" s="10" t="e">
        <f>MATCH(U56,Interventions!C:C,1)</f>
        <v>#N/A</v>
      </c>
    </row>
    <row r="57" spans="1:23" ht="39.9" customHeight="1" x14ac:dyDescent="0.3">
      <c r="A57" s="30"/>
      <c r="B57" s="69"/>
      <c r="C57" s="70" t="str">
        <f>IFERROR(VLOOKUP(B57,Modules!C:D,2,0),"")</f>
        <v/>
      </c>
      <c r="D57" s="69"/>
      <c r="E57" s="67" t="str">
        <f>IFERROR(VLOOKUP($D57,Interventions!E:F,2,0),IFERROR(VLOOKUP($D57,Interventions!I:L,4,0),IFERROR(VLOOKUP($D57,Interventions!J:L,3,0),"")))</f>
        <v/>
      </c>
      <c r="F57" s="95"/>
      <c r="G57" s="96" t="str">
        <f>IF(IF(Modules!$D$4="EUR",F57*(Modules!$B$5),$F57)=0,"",IF(Modules!$D$4="EUR",F57*(Modules!$B$5),$F57))</f>
        <v/>
      </c>
      <c r="H57" s="31"/>
      <c r="I57" s="31"/>
      <c r="J57" s="30"/>
      <c r="K57" s="30"/>
      <c r="L57" s="97"/>
      <c r="M57" s="30"/>
      <c r="N57" s="30" t="str">
        <f>CLEAN(IFERROR(VLOOKUP($D57,Interventions!$E$1:$K$371,7,0),""))</f>
        <v/>
      </c>
      <c r="O57" s="30" t="str">
        <f>CLEAN(IF(D57="","",CONCATENATE(Modules!$B$8,PAAR!N57,R57)))</f>
        <v/>
      </c>
      <c r="P57" s="71">
        <f>IFERROR(INDEX('Dropdown Data'!$D$33:$D$35,MATCH(A57,'Dropdown Data'!$B$33:$B$35,0)),IFERROR(INDEX('Dropdown Data'!$D$33:$D$35,MATCH(A57,'Dropdown Data'!$C$33:$C$35,0)),A57))</f>
        <v>0</v>
      </c>
      <c r="Q57" s="71">
        <f>IFERROR(INDEX('Dropdown Data'!$D$33:$D$36,MATCH(J57,'Dropdown Data'!$B$33:$B$36,0)),IFERROR(INDEX('Dropdown Data'!$D$33:$D$36,MATCH(J57,'Dropdown Data'!$C$33:$C$36,0)),J57))</f>
        <v>0</v>
      </c>
      <c r="R57" s="10">
        <v>29</v>
      </c>
      <c r="S57" s="10" t="b">
        <f t="shared" si="0"/>
        <v>0</v>
      </c>
      <c r="T57" s="10">
        <f t="shared" si="1"/>
        <v>13</v>
      </c>
      <c r="U57" s="10" t="e">
        <f>IFERROR(VLOOKUP(B57,Modules!$E$11:$K$29,7,0),IFERROR(VLOOKUP(B57,Modules!$F$11:$K$29,6,0),VLOOKUP(B57,Modules!$G$11:$K$29,5,0)))</f>
        <v>#N/A</v>
      </c>
      <c r="V57" s="10" t="e">
        <f>MATCH(U57,Interventions!C:C,0)</f>
        <v>#N/A</v>
      </c>
      <c r="W57" s="10" t="e">
        <f>MATCH(U57,Interventions!C:C,1)</f>
        <v>#N/A</v>
      </c>
    </row>
    <row r="58" spans="1:23" ht="39.9" customHeight="1" x14ac:dyDescent="0.3">
      <c r="A58" s="30"/>
      <c r="B58" s="69"/>
      <c r="C58" s="70" t="str">
        <f>IFERROR(VLOOKUP(B58,Modules!C:D,2,0),"")</f>
        <v/>
      </c>
      <c r="D58" s="69"/>
      <c r="E58" s="67" t="str">
        <f>IFERROR(VLOOKUP($D58,Interventions!E:F,2,0),IFERROR(VLOOKUP($D58,Interventions!I:L,4,0),IFERROR(VLOOKUP($D58,Interventions!J:L,3,0),"")))</f>
        <v/>
      </c>
      <c r="F58" s="95"/>
      <c r="G58" s="96" t="str">
        <f>IF(IF(Modules!$D$4="EUR",F58*(Modules!$B$5),$F58)=0,"",IF(Modules!$D$4="EUR",F58*(Modules!$B$5),$F58))</f>
        <v/>
      </c>
      <c r="H58" s="31"/>
      <c r="I58" s="31"/>
      <c r="J58" s="30"/>
      <c r="K58" s="30"/>
      <c r="L58" s="97"/>
      <c r="M58" s="30"/>
      <c r="N58" s="30" t="str">
        <f>CLEAN(IFERROR(VLOOKUP($D58,Interventions!$E$1:$K$371,7,0),""))</f>
        <v/>
      </c>
      <c r="O58" s="30" t="str">
        <f>CLEAN(IF(D58="","",CONCATENATE(Modules!$B$8,PAAR!N58,R58)))</f>
        <v/>
      </c>
      <c r="P58" s="71">
        <f>IFERROR(INDEX('Dropdown Data'!$D$33:$D$35,MATCH(A58,'Dropdown Data'!$B$33:$B$35,0)),IFERROR(INDEX('Dropdown Data'!$D$33:$D$35,MATCH(A58,'Dropdown Data'!$C$33:$C$35,0)),A58))</f>
        <v>0</v>
      </c>
      <c r="Q58" s="71">
        <f>IFERROR(INDEX('Dropdown Data'!$D$33:$D$36,MATCH(J58,'Dropdown Data'!$B$33:$B$36,0)),IFERROR(INDEX('Dropdown Data'!$D$33:$D$36,MATCH(J58,'Dropdown Data'!$C$33:$C$36,0)),J58))</f>
        <v>0</v>
      </c>
      <c r="R58" s="10">
        <v>30</v>
      </c>
      <c r="S58" s="10" t="b">
        <f t="shared" si="0"/>
        <v>0</v>
      </c>
      <c r="T58" s="10">
        <f t="shared" si="1"/>
        <v>13</v>
      </c>
      <c r="U58" s="10" t="e">
        <f>IFERROR(VLOOKUP(B58,Modules!$E$11:$K$29,7,0),IFERROR(VLOOKUP(B58,Modules!$F$11:$K$29,6,0),VLOOKUP(B58,Modules!$G$11:$K$29,5,0)))</f>
        <v>#N/A</v>
      </c>
      <c r="V58" s="10" t="e">
        <f>MATCH(U58,Interventions!C:C,0)</f>
        <v>#N/A</v>
      </c>
      <c r="W58" s="10" t="e">
        <f>MATCH(U58,Interventions!C:C,1)</f>
        <v>#N/A</v>
      </c>
    </row>
    <row r="59" spans="1:23" ht="39.9" customHeight="1" x14ac:dyDescent="0.3">
      <c r="A59" s="30"/>
      <c r="B59" s="69"/>
      <c r="C59" s="70" t="str">
        <f>IFERROR(VLOOKUP(B59,Modules!C:D,2,0),"")</f>
        <v/>
      </c>
      <c r="D59" s="69"/>
      <c r="E59" s="67" t="str">
        <f>IFERROR(VLOOKUP($D59,Interventions!E:F,2,0),IFERROR(VLOOKUP($D59,Interventions!I:L,4,0),IFERROR(VLOOKUP($D59,Interventions!J:L,3,0),"")))</f>
        <v/>
      </c>
      <c r="F59" s="95"/>
      <c r="G59" s="96" t="str">
        <f>IF(IF(Modules!$D$4="EUR",F59*(Modules!$B$5),$F59)=0,"",IF(Modules!$D$4="EUR",F59*(Modules!$B$5),$F59))</f>
        <v/>
      </c>
      <c r="H59" s="31"/>
      <c r="I59" s="31"/>
      <c r="J59" s="30"/>
      <c r="K59" s="30"/>
      <c r="L59" s="97"/>
      <c r="M59" s="30"/>
      <c r="N59" s="30" t="str">
        <f>CLEAN(IFERROR(VLOOKUP($D59,Interventions!$E$1:$K$371,7,0),""))</f>
        <v/>
      </c>
      <c r="O59" s="30" t="str">
        <f>CLEAN(IF(D59="","",CONCATENATE(Modules!$B$8,PAAR!N59,R59)))</f>
        <v/>
      </c>
      <c r="P59" s="71">
        <f>IFERROR(INDEX('Dropdown Data'!$D$33:$D$35,MATCH(A59,'Dropdown Data'!$B$33:$B$35,0)),IFERROR(INDEX('Dropdown Data'!$D$33:$D$35,MATCH(A59,'Dropdown Data'!$C$33:$C$35,0)),A59))</f>
        <v>0</v>
      </c>
      <c r="Q59" s="71">
        <f>IFERROR(INDEX('Dropdown Data'!$D$33:$D$36,MATCH(J59,'Dropdown Data'!$B$33:$B$36,0)),IFERROR(INDEX('Dropdown Data'!$D$33:$D$36,MATCH(J59,'Dropdown Data'!$C$33:$C$36,0)),J59))</f>
        <v>0</v>
      </c>
      <c r="R59" s="10">
        <v>31</v>
      </c>
      <c r="S59" s="10" t="b">
        <f t="shared" si="0"/>
        <v>0</v>
      </c>
      <c r="T59" s="10">
        <f t="shared" si="1"/>
        <v>13</v>
      </c>
      <c r="U59" s="10" t="e">
        <f>IFERROR(VLOOKUP(B59,Modules!$E$11:$K$29,7,0),IFERROR(VLOOKUP(B59,Modules!$F$11:$K$29,6,0),VLOOKUP(B59,Modules!$G$11:$K$29,5,0)))</f>
        <v>#N/A</v>
      </c>
      <c r="V59" s="10" t="e">
        <f>MATCH(U59,Interventions!C:C,0)</f>
        <v>#N/A</v>
      </c>
      <c r="W59" s="10" t="e">
        <f>MATCH(U59,Interventions!C:C,1)</f>
        <v>#N/A</v>
      </c>
    </row>
    <row r="60" spans="1:23" ht="39.9" customHeight="1" x14ac:dyDescent="0.3">
      <c r="A60" s="30"/>
      <c r="B60" s="69"/>
      <c r="C60" s="70" t="str">
        <f>IFERROR(VLOOKUP(B60,Modules!C:D,2,0),"")</f>
        <v/>
      </c>
      <c r="D60" s="69"/>
      <c r="E60" s="67" t="str">
        <f>IFERROR(VLOOKUP($D60,Interventions!E:F,2,0),IFERROR(VLOOKUP($D60,Interventions!I:L,4,0),IFERROR(VLOOKUP($D60,Interventions!J:L,3,0),"")))</f>
        <v/>
      </c>
      <c r="F60" s="95"/>
      <c r="G60" s="96" t="str">
        <f>IF(IF(Modules!$D$4="EUR",F60*(Modules!$B$5),$F60)=0,"",IF(Modules!$D$4="EUR",F60*(Modules!$B$5),$F60))</f>
        <v/>
      </c>
      <c r="H60" s="31"/>
      <c r="I60" s="31"/>
      <c r="J60" s="30"/>
      <c r="K60" s="30"/>
      <c r="L60" s="97"/>
      <c r="M60" s="30"/>
      <c r="N60" s="30" t="str">
        <f>CLEAN(IFERROR(VLOOKUP($D60,Interventions!$E$1:$K$371,7,0),""))</f>
        <v/>
      </c>
      <c r="O60" s="30" t="str">
        <f>CLEAN(IF(D60="","",CONCATENATE(Modules!$B$8,PAAR!N60,R60)))</f>
        <v/>
      </c>
      <c r="P60" s="71">
        <f>IFERROR(INDEX('Dropdown Data'!$D$33:$D$35,MATCH(A60,'Dropdown Data'!$B$33:$B$35,0)),IFERROR(INDEX('Dropdown Data'!$D$33:$D$35,MATCH(A60,'Dropdown Data'!$C$33:$C$35,0)),A60))</f>
        <v>0</v>
      </c>
      <c r="Q60" s="71">
        <f>IFERROR(INDEX('Dropdown Data'!$D$33:$D$36,MATCH(J60,'Dropdown Data'!$B$33:$B$36,0)),IFERROR(INDEX('Dropdown Data'!$D$33:$D$36,MATCH(J60,'Dropdown Data'!$C$33:$C$36,0)),J60))</f>
        <v>0</v>
      </c>
      <c r="R60" s="10">
        <v>32</v>
      </c>
      <c r="S60" s="10" t="b">
        <f t="shared" si="0"/>
        <v>0</v>
      </c>
      <c r="T60" s="10">
        <f t="shared" si="1"/>
        <v>13</v>
      </c>
      <c r="U60" s="10" t="e">
        <f>IFERROR(VLOOKUP(B60,Modules!$E$11:$K$29,7,0),IFERROR(VLOOKUP(B60,Modules!$F$11:$K$29,6,0),VLOOKUP(B60,Modules!$G$11:$K$29,5,0)))</f>
        <v>#N/A</v>
      </c>
      <c r="V60" s="10" t="e">
        <f>MATCH(U60,Interventions!C:C,0)</f>
        <v>#N/A</v>
      </c>
      <c r="W60" s="10" t="e">
        <f>MATCH(U60,Interventions!C:C,1)</f>
        <v>#N/A</v>
      </c>
    </row>
    <row r="61" spans="1:23" ht="39.9" customHeight="1" x14ac:dyDescent="0.3">
      <c r="A61" s="30"/>
      <c r="B61" s="69"/>
      <c r="C61" s="70" t="str">
        <f>IFERROR(VLOOKUP(B61,Modules!C:D,2,0),"")</f>
        <v/>
      </c>
      <c r="D61" s="69"/>
      <c r="E61" s="67" t="str">
        <f>IFERROR(VLOOKUP($D61,Interventions!E:F,2,0),IFERROR(VLOOKUP($D61,Interventions!I:L,4,0),IFERROR(VLOOKUP($D61,Interventions!J:L,3,0),"")))</f>
        <v/>
      </c>
      <c r="F61" s="95"/>
      <c r="G61" s="96" t="str">
        <f>IF(IF(Modules!$D$4="EUR",F61*(Modules!$B$5),$F61)=0,"",IF(Modules!$D$4="EUR",F61*(Modules!$B$5),$F61))</f>
        <v/>
      </c>
      <c r="H61" s="31"/>
      <c r="I61" s="31"/>
      <c r="J61" s="30"/>
      <c r="K61" s="30"/>
      <c r="L61" s="97"/>
      <c r="M61" s="30"/>
      <c r="N61" s="30" t="str">
        <f>CLEAN(IFERROR(VLOOKUP($D61,Interventions!$E$1:$K$371,7,0),""))</f>
        <v/>
      </c>
      <c r="O61" s="30" t="str">
        <f>CLEAN(IF(D61="","",CONCATENATE(Modules!$B$8,PAAR!N61,R61)))</f>
        <v/>
      </c>
      <c r="P61" s="71">
        <f>IFERROR(INDEX('Dropdown Data'!$D$33:$D$35,MATCH(A61,'Dropdown Data'!$B$33:$B$35,0)),IFERROR(INDEX('Dropdown Data'!$D$33:$D$35,MATCH(A61,'Dropdown Data'!$C$33:$C$35,0)),A61))</f>
        <v>0</v>
      </c>
      <c r="Q61" s="71">
        <f>IFERROR(INDEX('Dropdown Data'!$D$33:$D$36,MATCH(J61,'Dropdown Data'!$B$33:$B$36,0)),IFERROR(INDEX('Dropdown Data'!$D$33:$D$36,MATCH(J61,'Dropdown Data'!$C$33:$C$36,0)),J61))</f>
        <v>0</v>
      </c>
      <c r="R61" s="10">
        <v>33</v>
      </c>
      <c r="S61" s="10" t="b">
        <f t="shared" si="0"/>
        <v>0</v>
      </c>
      <c r="T61" s="10">
        <f t="shared" si="1"/>
        <v>13</v>
      </c>
      <c r="U61" s="10" t="e">
        <f>IFERROR(VLOOKUP(B61,Modules!$E$11:$K$29,7,0),IFERROR(VLOOKUP(B61,Modules!$F$11:$K$29,6,0),VLOOKUP(B61,Modules!$G$11:$K$29,5,0)))</f>
        <v>#N/A</v>
      </c>
      <c r="V61" s="10" t="e">
        <f>MATCH(U61,Interventions!C:C,0)</f>
        <v>#N/A</v>
      </c>
      <c r="W61" s="10" t="e">
        <f>MATCH(U61,Interventions!C:C,1)</f>
        <v>#N/A</v>
      </c>
    </row>
    <row r="62" spans="1:23" ht="39.9" customHeight="1" x14ac:dyDescent="0.3">
      <c r="A62" s="30"/>
      <c r="B62" s="69"/>
      <c r="C62" s="70" t="str">
        <f>IFERROR(VLOOKUP(B62,Modules!C:D,2,0),"")</f>
        <v/>
      </c>
      <c r="D62" s="69"/>
      <c r="E62" s="67" t="str">
        <f>IFERROR(VLOOKUP($D62,Interventions!E:F,2,0),IFERROR(VLOOKUP($D62,Interventions!I:L,4,0),IFERROR(VLOOKUP($D62,Interventions!J:L,3,0),"")))</f>
        <v/>
      </c>
      <c r="F62" s="95"/>
      <c r="G62" s="96" t="str">
        <f>IF(IF(Modules!$D$4="EUR",F62*(Modules!$B$5),$F62)=0,"",IF(Modules!$D$4="EUR",F62*(Modules!$B$5),$F62))</f>
        <v/>
      </c>
      <c r="H62" s="31"/>
      <c r="I62" s="31"/>
      <c r="J62" s="30"/>
      <c r="K62" s="30"/>
      <c r="L62" s="97"/>
      <c r="M62" s="30"/>
      <c r="N62" s="30" t="str">
        <f>CLEAN(IFERROR(VLOOKUP($D62,Interventions!$E$1:$K$371,7,0),""))</f>
        <v/>
      </c>
      <c r="O62" s="30" t="str">
        <f>CLEAN(IF(D62="","",CONCATENATE(Modules!$B$8,PAAR!N62,R62)))</f>
        <v/>
      </c>
      <c r="P62" s="71">
        <f>IFERROR(INDEX('Dropdown Data'!$D$33:$D$35,MATCH(A62,'Dropdown Data'!$B$33:$B$35,0)),IFERROR(INDEX('Dropdown Data'!$D$33:$D$35,MATCH(A62,'Dropdown Data'!$C$33:$C$35,0)),A62))</f>
        <v>0</v>
      </c>
      <c r="Q62" s="71">
        <f>IFERROR(INDEX('Dropdown Data'!$D$33:$D$36,MATCH(J62,'Dropdown Data'!$B$33:$B$36,0)),IFERROR(INDEX('Dropdown Data'!$D$33:$D$36,MATCH(J62,'Dropdown Data'!$C$33:$C$36,0)),J62))</f>
        <v>0</v>
      </c>
      <c r="R62" s="10">
        <v>34</v>
      </c>
      <c r="S62" s="10" t="b">
        <f t="shared" si="0"/>
        <v>0</v>
      </c>
      <c r="T62" s="10">
        <f t="shared" si="1"/>
        <v>13</v>
      </c>
      <c r="U62" s="10" t="e">
        <f>IFERROR(VLOOKUP(B62,Modules!$E$11:$K$29,7,0),IFERROR(VLOOKUP(B62,Modules!$F$11:$K$29,6,0),VLOOKUP(B62,Modules!$G$11:$K$29,5,0)))</f>
        <v>#N/A</v>
      </c>
      <c r="V62" s="10" t="e">
        <f>MATCH(U62,Interventions!C:C,0)</f>
        <v>#N/A</v>
      </c>
      <c r="W62" s="10" t="e">
        <f>MATCH(U62,Interventions!C:C,1)</f>
        <v>#N/A</v>
      </c>
    </row>
    <row r="63" spans="1:23" ht="39.9" customHeight="1" x14ac:dyDescent="0.3">
      <c r="A63" s="30"/>
      <c r="B63" s="69"/>
      <c r="C63" s="70" t="str">
        <f>IFERROR(VLOOKUP(B63,Modules!C:D,2,0),"")</f>
        <v/>
      </c>
      <c r="D63" s="69"/>
      <c r="E63" s="67" t="str">
        <f>IFERROR(VLOOKUP($D63,Interventions!E:F,2,0),IFERROR(VLOOKUP($D63,Interventions!I:L,4,0),IFERROR(VLOOKUP($D63,Interventions!J:L,3,0),"")))</f>
        <v/>
      </c>
      <c r="F63" s="95"/>
      <c r="G63" s="96" t="str">
        <f>IF(IF(Modules!$D$4="EUR",F63*(Modules!$B$5),$F63)=0,"",IF(Modules!$D$4="EUR",F63*(Modules!$B$5),$F63))</f>
        <v/>
      </c>
      <c r="H63" s="31"/>
      <c r="I63" s="31"/>
      <c r="J63" s="30"/>
      <c r="K63" s="30"/>
      <c r="L63" s="97"/>
      <c r="M63" s="30"/>
      <c r="N63" s="30" t="str">
        <f>CLEAN(IFERROR(VLOOKUP($D63,Interventions!$E$1:$K$371,7,0),""))</f>
        <v/>
      </c>
      <c r="O63" s="30" t="str">
        <f>CLEAN(IF(D63="","",CONCATENATE(Modules!$B$8,PAAR!N63,R63)))</f>
        <v/>
      </c>
      <c r="P63" s="71">
        <f>IFERROR(INDEX('Dropdown Data'!$D$33:$D$35,MATCH(A63,'Dropdown Data'!$B$33:$B$35,0)),IFERROR(INDEX('Dropdown Data'!$D$33:$D$35,MATCH(A63,'Dropdown Data'!$C$33:$C$35,0)),A63))</f>
        <v>0</v>
      </c>
      <c r="Q63" s="71">
        <f>IFERROR(INDEX('Dropdown Data'!$D$33:$D$36,MATCH(J63,'Dropdown Data'!$B$33:$B$36,0)),IFERROR(INDEX('Dropdown Data'!$D$33:$D$36,MATCH(J63,'Dropdown Data'!$C$33:$C$36,0)),J63))</f>
        <v>0</v>
      </c>
      <c r="R63" s="10">
        <v>35</v>
      </c>
      <c r="S63" s="10" t="b">
        <f t="shared" si="0"/>
        <v>0</v>
      </c>
      <c r="T63" s="10">
        <f t="shared" si="1"/>
        <v>13</v>
      </c>
      <c r="U63" s="10" t="e">
        <f>IFERROR(VLOOKUP(B63,Modules!$E$11:$K$29,7,0),IFERROR(VLOOKUP(B63,Modules!$F$11:$K$29,6,0),VLOOKUP(B63,Modules!$G$11:$K$29,5,0)))</f>
        <v>#N/A</v>
      </c>
      <c r="V63" s="10" t="e">
        <f>MATCH(U63,Interventions!C:C,0)</f>
        <v>#N/A</v>
      </c>
      <c r="W63" s="10" t="e">
        <f>MATCH(U63,Interventions!C:C,1)</f>
        <v>#N/A</v>
      </c>
    </row>
    <row r="64" spans="1:23" ht="39.9" customHeight="1" x14ac:dyDescent="0.3">
      <c r="A64" s="30"/>
      <c r="B64" s="69"/>
      <c r="C64" s="70" t="str">
        <f>IFERROR(VLOOKUP(B64,Modules!C:D,2,0),"")</f>
        <v/>
      </c>
      <c r="D64" s="69"/>
      <c r="E64" s="67" t="str">
        <f>IFERROR(VLOOKUP($D64,Interventions!E:F,2,0),IFERROR(VLOOKUP($D64,Interventions!I:L,4,0),IFERROR(VLOOKUP($D64,Interventions!J:L,3,0),"")))</f>
        <v/>
      </c>
      <c r="F64" s="95"/>
      <c r="G64" s="96" t="str">
        <f>IF(IF(Modules!$D$4="EUR",F64*(Modules!$B$5),$F64)=0,"",IF(Modules!$D$4="EUR",F64*(Modules!$B$5),$F64))</f>
        <v/>
      </c>
      <c r="H64" s="31"/>
      <c r="I64" s="31"/>
      <c r="J64" s="30"/>
      <c r="K64" s="30"/>
      <c r="L64" s="97"/>
      <c r="M64" s="30"/>
      <c r="N64" s="30" t="str">
        <f>CLEAN(IFERROR(VLOOKUP($D64,Interventions!$E$1:$K$371,7,0),""))</f>
        <v/>
      </c>
      <c r="O64" s="30" t="str">
        <f>CLEAN(IF(D64="","",CONCATENATE(Modules!$B$8,PAAR!N64,R64)))</f>
        <v/>
      </c>
      <c r="P64" s="71">
        <f>IFERROR(INDEX('Dropdown Data'!$D$33:$D$35,MATCH(A64,'Dropdown Data'!$B$33:$B$35,0)),IFERROR(INDEX('Dropdown Data'!$D$33:$D$35,MATCH(A64,'Dropdown Data'!$C$33:$C$35,0)),A64))</f>
        <v>0</v>
      </c>
      <c r="Q64" s="71">
        <f>IFERROR(INDEX('Dropdown Data'!$D$33:$D$36,MATCH(J64,'Dropdown Data'!$B$33:$B$36,0)),IFERROR(INDEX('Dropdown Data'!$D$33:$D$36,MATCH(J64,'Dropdown Data'!$C$33:$C$36,0)),J64))</f>
        <v>0</v>
      </c>
      <c r="R64" s="10">
        <v>36</v>
      </c>
      <c r="S64" s="10" t="b">
        <f t="shared" si="0"/>
        <v>0</v>
      </c>
      <c r="T64" s="10">
        <f t="shared" si="1"/>
        <v>13</v>
      </c>
      <c r="U64" s="10" t="e">
        <f>IFERROR(VLOOKUP(B64,Modules!$E$11:$K$29,7,0),IFERROR(VLOOKUP(B64,Modules!$F$11:$K$29,6,0),VLOOKUP(B64,Modules!$G$11:$K$29,5,0)))</f>
        <v>#N/A</v>
      </c>
      <c r="V64" s="10" t="e">
        <f>MATCH(U64,Interventions!C:C,0)</f>
        <v>#N/A</v>
      </c>
      <c r="W64" s="10" t="e">
        <f>MATCH(U64,Interventions!C:C,1)</f>
        <v>#N/A</v>
      </c>
    </row>
    <row r="65" spans="1:23" ht="39.9" customHeight="1" x14ac:dyDescent="0.3">
      <c r="A65" s="30"/>
      <c r="B65" s="69"/>
      <c r="C65" s="70" t="str">
        <f>IFERROR(VLOOKUP(B65,Modules!C:D,2,0),"")</f>
        <v/>
      </c>
      <c r="D65" s="69"/>
      <c r="E65" s="67" t="str">
        <f>IFERROR(VLOOKUP($D65,Interventions!E:F,2,0),IFERROR(VLOOKUP($D65,Interventions!I:L,4,0),IFERROR(VLOOKUP($D65,Interventions!J:L,3,0),"")))</f>
        <v/>
      </c>
      <c r="F65" s="95"/>
      <c r="G65" s="96" t="str">
        <f>IF(IF(Modules!$D$4="EUR",F65*(Modules!$B$5),$F65)=0,"",IF(Modules!$D$4="EUR",F65*(Modules!$B$5),$F65))</f>
        <v/>
      </c>
      <c r="H65" s="31"/>
      <c r="I65" s="31"/>
      <c r="J65" s="30"/>
      <c r="K65" s="30"/>
      <c r="L65" s="97"/>
      <c r="M65" s="30"/>
      <c r="N65" s="30" t="str">
        <f>CLEAN(IFERROR(VLOOKUP($D65,Interventions!$E$1:$K$371,7,0),""))</f>
        <v/>
      </c>
      <c r="O65" s="30" t="str">
        <f>CLEAN(IF(D65="","",CONCATENATE(Modules!$B$8,PAAR!N65,R65)))</f>
        <v/>
      </c>
      <c r="P65" s="71">
        <f>IFERROR(INDEX('Dropdown Data'!$D$33:$D$35,MATCH(A65,'Dropdown Data'!$B$33:$B$35,0)),IFERROR(INDEX('Dropdown Data'!$D$33:$D$35,MATCH(A65,'Dropdown Data'!$C$33:$C$35,0)),A65))</f>
        <v>0</v>
      </c>
      <c r="Q65" s="71">
        <f>IFERROR(INDEX('Dropdown Data'!$D$33:$D$36,MATCH(J65,'Dropdown Data'!$B$33:$B$36,0)),IFERROR(INDEX('Dropdown Data'!$D$33:$D$36,MATCH(J65,'Dropdown Data'!$C$33:$C$36,0)),J65))</f>
        <v>0</v>
      </c>
      <c r="R65" s="10">
        <v>37</v>
      </c>
      <c r="S65" s="10" t="b">
        <f t="shared" si="0"/>
        <v>0</v>
      </c>
      <c r="T65" s="10">
        <f t="shared" si="1"/>
        <v>13</v>
      </c>
      <c r="U65" s="10" t="e">
        <f>IFERROR(VLOOKUP(B65,Modules!$E$11:$K$29,7,0),IFERROR(VLOOKUP(B65,Modules!$F$11:$K$29,6,0),VLOOKUP(B65,Modules!$G$11:$K$29,5,0)))</f>
        <v>#N/A</v>
      </c>
      <c r="V65" s="10" t="e">
        <f>MATCH(U65,Interventions!C:C,0)</f>
        <v>#N/A</v>
      </c>
      <c r="W65" s="10" t="e">
        <f>MATCH(U65,Interventions!C:C,1)</f>
        <v>#N/A</v>
      </c>
    </row>
    <row r="66" spans="1:23" ht="39.9" customHeight="1" x14ac:dyDescent="0.3">
      <c r="A66" s="30"/>
      <c r="B66" s="69"/>
      <c r="C66" s="70" t="str">
        <f>IFERROR(VLOOKUP(B66,Modules!C:D,2,0),"")</f>
        <v/>
      </c>
      <c r="D66" s="69"/>
      <c r="E66" s="67" t="str">
        <f>IFERROR(VLOOKUP($D66,Interventions!E:F,2,0),IFERROR(VLOOKUP($D66,Interventions!I:L,4,0),IFERROR(VLOOKUP($D66,Interventions!J:L,3,0),"")))</f>
        <v/>
      </c>
      <c r="F66" s="95"/>
      <c r="G66" s="96" t="str">
        <f>IF(IF(Modules!$D$4="EUR",F66*(Modules!$B$5),$F66)=0,"",IF(Modules!$D$4="EUR",F66*(Modules!$B$5),$F66))</f>
        <v/>
      </c>
      <c r="H66" s="31"/>
      <c r="I66" s="31"/>
      <c r="J66" s="30"/>
      <c r="K66" s="30"/>
      <c r="L66" s="97"/>
      <c r="M66" s="30"/>
      <c r="N66" s="30" t="str">
        <f>CLEAN(IFERROR(VLOOKUP($D66,Interventions!$E$1:$K$371,7,0),""))</f>
        <v/>
      </c>
      <c r="O66" s="30" t="str">
        <f>CLEAN(IF(D66="","",CONCATENATE(Modules!$B$8,PAAR!N66,R66)))</f>
        <v/>
      </c>
      <c r="P66" s="71">
        <f>IFERROR(INDEX('Dropdown Data'!$D$33:$D$35,MATCH(A66,'Dropdown Data'!$B$33:$B$35,0)),IFERROR(INDEX('Dropdown Data'!$D$33:$D$35,MATCH(A66,'Dropdown Data'!$C$33:$C$35,0)),A66))</f>
        <v>0</v>
      </c>
      <c r="Q66" s="71">
        <f>IFERROR(INDEX('Dropdown Data'!$D$33:$D$36,MATCH(J66,'Dropdown Data'!$B$33:$B$36,0)),IFERROR(INDEX('Dropdown Data'!$D$33:$D$36,MATCH(J66,'Dropdown Data'!$C$33:$C$36,0)),J66))</f>
        <v>0</v>
      </c>
      <c r="R66" s="10">
        <v>38</v>
      </c>
      <c r="S66" s="10" t="b">
        <f t="shared" si="0"/>
        <v>0</v>
      </c>
      <c r="T66" s="10">
        <f t="shared" si="1"/>
        <v>13</v>
      </c>
      <c r="U66" s="10" t="e">
        <f>IFERROR(VLOOKUP(B66,Modules!$E$11:$K$29,7,0),IFERROR(VLOOKUP(B66,Modules!$F$11:$K$29,6,0),VLOOKUP(B66,Modules!$G$11:$K$29,5,0)))</f>
        <v>#N/A</v>
      </c>
      <c r="V66" s="10" t="e">
        <f>MATCH(U66,Interventions!C:C,0)</f>
        <v>#N/A</v>
      </c>
      <c r="W66" s="10" t="e">
        <f>MATCH(U66,Interventions!C:C,1)</f>
        <v>#N/A</v>
      </c>
    </row>
    <row r="67" spans="1:23" ht="39.9" customHeight="1" x14ac:dyDescent="0.3">
      <c r="A67" s="30"/>
      <c r="B67" s="69"/>
      <c r="C67" s="70" t="str">
        <f>IFERROR(VLOOKUP(B67,Modules!C:D,2,0),"")</f>
        <v/>
      </c>
      <c r="D67" s="69"/>
      <c r="E67" s="67" t="str">
        <f>IFERROR(VLOOKUP($D67,Interventions!E:F,2,0),IFERROR(VLOOKUP($D67,Interventions!I:L,4,0),IFERROR(VLOOKUP($D67,Interventions!J:L,3,0),"")))</f>
        <v/>
      </c>
      <c r="F67" s="95"/>
      <c r="G67" s="96" t="str">
        <f>IF(IF(Modules!$D$4="EUR",F67*(Modules!$B$5),$F67)=0,"",IF(Modules!$D$4="EUR",F67*(Modules!$B$5),$F67))</f>
        <v/>
      </c>
      <c r="H67" s="31"/>
      <c r="I67" s="31"/>
      <c r="J67" s="30"/>
      <c r="K67" s="30"/>
      <c r="L67" s="97"/>
      <c r="M67" s="30"/>
      <c r="N67" s="30" t="str">
        <f>CLEAN(IFERROR(VLOOKUP($D67,Interventions!$E$1:$K$371,7,0),""))</f>
        <v/>
      </c>
      <c r="O67" s="30" t="str">
        <f>CLEAN(IF(D67="","",CONCATENATE(Modules!$B$8,PAAR!N67,R67)))</f>
        <v/>
      </c>
      <c r="P67" s="71">
        <f>IFERROR(INDEX('Dropdown Data'!$D$33:$D$35,MATCH(A67,'Dropdown Data'!$B$33:$B$35,0)),IFERROR(INDEX('Dropdown Data'!$D$33:$D$35,MATCH(A67,'Dropdown Data'!$C$33:$C$35,0)),A67))</f>
        <v>0</v>
      </c>
      <c r="Q67" s="71">
        <f>IFERROR(INDEX('Dropdown Data'!$D$33:$D$36,MATCH(J67,'Dropdown Data'!$B$33:$B$36,0)),IFERROR(INDEX('Dropdown Data'!$D$33:$D$36,MATCH(J67,'Dropdown Data'!$C$33:$C$36,0)),J67))</f>
        <v>0</v>
      </c>
      <c r="R67" s="10">
        <v>39</v>
      </c>
      <c r="S67" s="10" t="b">
        <f t="shared" si="0"/>
        <v>0</v>
      </c>
      <c r="T67" s="10">
        <f t="shared" si="1"/>
        <v>13</v>
      </c>
      <c r="U67" s="10" t="e">
        <f>IFERROR(VLOOKUP(B67,Modules!$E$11:$K$29,7,0),IFERROR(VLOOKUP(B67,Modules!$F$11:$K$29,6,0),VLOOKUP(B67,Modules!$G$11:$K$29,5,0)))</f>
        <v>#N/A</v>
      </c>
      <c r="V67" s="10" t="e">
        <f>MATCH(U67,Interventions!C:C,0)</f>
        <v>#N/A</v>
      </c>
      <c r="W67" s="10" t="e">
        <f>MATCH(U67,Interventions!C:C,1)</f>
        <v>#N/A</v>
      </c>
    </row>
    <row r="68" spans="1:23" ht="39.9" customHeight="1" x14ac:dyDescent="0.3">
      <c r="A68" s="30"/>
      <c r="B68" s="69"/>
      <c r="C68" s="70" t="str">
        <f>IFERROR(VLOOKUP(B68,Modules!C:D,2,0),"")</f>
        <v/>
      </c>
      <c r="D68" s="69"/>
      <c r="E68" s="67" t="str">
        <f>IFERROR(VLOOKUP($D68,Interventions!E:F,2,0),IFERROR(VLOOKUP($D68,Interventions!I:L,4,0),IFERROR(VLOOKUP($D68,Interventions!J:L,3,0),"")))</f>
        <v/>
      </c>
      <c r="F68" s="95"/>
      <c r="G68" s="96" t="str">
        <f>IF(IF(Modules!$D$4="EUR",F68*(Modules!$B$5),$F68)=0,"",IF(Modules!$D$4="EUR",F68*(Modules!$B$5),$F68))</f>
        <v/>
      </c>
      <c r="H68" s="31"/>
      <c r="I68" s="31"/>
      <c r="J68" s="30"/>
      <c r="K68" s="30"/>
      <c r="L68" s="97"/>
      <c r="M68" s="30"/>
      <c r="N68" s="30" t="str">
        <f>CLEAN(IFERROR(VLOOKUP($D68,Interventions!$E$1:$K$371,7,0),""))</f>
        <v/>
      </c>
      <c r="O68" s="30" t="str">
        <f>CLEAN(IF(D68="","",CONCATENATE(Modules!$B$8,PAAR!N68,R68)))</f>
        <v/>
      </c>
      <c r="P68" s="71">
        <f>IFERROR(INDEX('Dropdown Data'!$D$33:$D$35,MATCH(A68,'Dropdown Data'!$B$33:$B$35,0)),IFERROR(INDEX('Dropdown Data'!$D$33:$D$35,MATCH(A68,'Dropdown Data'!$C$33:$C$35,0)),A68))</f>
        <v>0</v>
      </c>
      <c r="Q68" s="71">
        <f>IFERROR(INDEX('Dropdown Data'!$D$33:$D$36,MATCH(J68,'Dropdown Data'!$B$33:$B$36,0)),IFERROR(INDEX('Dropdown Data'!$D$33:$D$36,MATCH(J68,'Dropdown Data'!$C$33:$C$36,0)),J68))</f>
        <v>0</v>
      </c>
      <c r="R68" s="10">
        <v>40</v>
      </c>
      <c r="S68" s="10" t="b">
        <f t="shared" si="0"/>
        <v>0</v>
      </c>
      <c r="T68" s="10">
        <f t="shared" si="1"/>
        <v>13</v>
      </c>
      <c r="U68" s="10" t="e">
        <f>IFERROR(VLOOKUP(B68,Modules!$E$11:$K$29,7,0),IFERROR(VLOOKUP(B68,Modules!$F$11:$K$29,6,0),VLOOKUP(B68,Modules!$G$11:$K$29,5,0)))</f>
        <v>#N/A</v>
      </c>
      <c r="V68" s="10" t="e">
        <f>MATCH(U68,Interventions!C:C,0)</f>
        <v>#N/A</v>
      </c>
      <c r="W68" s="10" t="e">
        <f>MATCH(U68,Interventions!C:C,1)</f>
        <v>#N/A</v>
      </c>
    </row>
    <row r="69" spans="1:23" ht="39.9" customHeight="1" x14ac:dyDescent="0.3">
      <c r="A69" s="30"/>
      <c r="B69" s="69"/>
      <c r="C69" s="70" t="str">
        <f>IFERROR(VLOOKUP(B69,Modules!C:D,2,0),"")</f>
        <v/>
      </c>
      <c r="D69" s="69"/>
      <c r="E69" s="67" t="str">
        <f>IFERROR(VLOOKUP($D69,Interventions!E:F,2,0),IFERROR(VLOOKUP($D69,Interventions!I:L,4,0),IFERROR(VLOOKUP($D69,Interventions!J:L,3,0),"")))</f>
        <v/>
      </c>
      <c r="F69" s="95"/>
      <c r="G69" s="96" t="str">
        <f>IF(IF(Modules!$D$4="EUR",F69*(Modules!$B$5),$F69)=0,"",IF(Modules!$D$4="EUR",F69*(Modules!$B$5),$F69))</f>
        <v/>
      </c>
      <c r="H69" s="31"/>
      <c r="I69" s="31"/>
      <c r="J69" s="30"/>
      <c r="K69" s="30"/>
      <c r="L69" s="97"/>
      <c r="M69" s="30"/>
      <c r="N69" s="30" t="str">
        <f>CLEAN(IFERROR(VLOOKUP($D69,Interventions!$E$1:$K$371,7,0),""))</f>
        <v/>
      </c>
      <c r="O69" s="30" t="str">
        <f>CLEAN(IF(D69="","",CONCATENATE(Modules!$B$8,PAAR!N69,R69)))</f>
        <v/>
      </c>
      <c r="P69" s="71">
        <f>IFERROR(INDEX('Dropdown Data'!$D$33:$D$35,MATCH(A69,'Dropdown Data'!$B$33:$B$35,0)),IFERROR(INDEX('Dropdown Data'!$D$33:$D$35,MATCH(A69,'Dropdown Data'!$C$33:$C$35,0)),A69))</f>
        <v>0</v>
      </c>
      <c r="Q69" s="71">
        <f>IFERROR(INDEX('Dropdown Data'!$D$33:$D$36,MATCH(J69,'Dropdown Data'!$B$33:$B$36,0)),IFERROR(INDEX('Dropdown Data'!$D$33:$D$36,MATCH(J69,'Dropdown Data'!$C$33:$C$36,0)),J69))</f>
        <v>0</v>
      </c>
      <c r="R69" s="10">
        <v>41</v>
      </c>
      <c r="S69" s="10" t="b">
        <f t="shared" si="0"/>
        <v>0</v>
      </c>
      <c r="T69" s="10">
        <f t="shared" si="1"/>
        <v>13</v>
      </c>
      <c r="U69" s="10" t="e">
        <f>IFERROR(VLOOKUP(B69,Modules!$E$11:$K$29,7,0),IFERROR(VLOOKUP(B69,Modules!$F$11:$K$29,6,0),VLOOKUP(B69,Modules!$G$11:$K$29,5,0)))</f>
        <v>#N/A</v>
      </c>
      <c r="V69" s="10" t="e">
        <f>MATCH(U69,Interventions!C:C,0)</f>
        <v>#N/A</v>
      </c>
      <c r="W69" s="10" t="e">
        <f>MATCH(U69,Interventions!C:C,1)</f>
        <v>#N/A</v>
      </c>
    </row>
    <row r="70" spans="1:23" ht="39.9" customHeight="1" x14ac:dyDescent="0.3">
      <c r="A70" s="30"/>
      <c r="B70" s="69"/>
      <c r="C70" s="70" t="str">
        <f>IFERROR(VLOOKUP(B70,Modules!C:D,2,0),"")</f>
        <v/>
      </c>
      <c r="D70" s="69"/>
      <c r="E70" s="67" t="str">
        <f>IFERROR(VLOOKUP($D70,Interventions!E:F,2,0),IFERROR(VLOOKUP($D70,Interventions!I:L,4,0),IFERROR(VLOOKUP($D70,Interventions!J:L,3,0),"")))</f>
        <v/>
      </c>
      <c r="F70" s="95"/>
      <c r="G70" s="96" t="str">
        <f>IF(IF(Modules!$D$4="EUR",F70*(Modules!$B$5),$F70)=0,"",IF(Modules!$D$4="EUR",F70*(Modules!$B$5),$F70))</f>
        <v/>
      </c>
      <c r="H70" s="31"/>
      <c r="I70" s="31"/>
      <c r="J70" s="30"/>
      <c r="K70" s="30"/>
      <c r="L70" s="97"/>
      <c r="M70" s="30"/>
      <c r="N70" s="30" t="str">
        <f>CLEAN(IFERROR(VLOOKUP($D70,Interventions!$E$1:$K$371,7,0),""))</f>
        <v/>
      </c>
      <c r="O70" s="30" t="str">
        <f>CLEAN(IF(D70="","",CONCATENATE(Modules!$B$8,PAAR!N70,R70)))</f>
        <v/>
      </c>
      <c r="P70" s="71">
        <f>IFERROR(INDEX('Dropdown Data'!$D$33:$D$35,MATCH(A70,'Dropdown Data'!$B$33:$B$35,0)),IFERROR(INDEX('Dropdown Data'!$D$33:$D$35,MATCH(A70,'Dropdown Data'!$C$33:$C$35,0)),A70))</f>
        <v>0</v>
      </c>
      <c r="Q70" s="71">
        <f>IFERROR(INDEX('Dropdown Data'!$D$33:$D$36,MATCH(J70,'Dropdown Data'!$B$33:$B$36,0)),IFERROR(INDEX('Dropdown Data'!$D$33:$D$36,MATCH(J70,'Dropdown Data'!$C$33:$C$36,0)),J70))</f>
        <v>0</v>
      </c>
      <c r="R70" s="10">
        <v>42</v>
      </c>
      <c r="S70" s="10" t="b">
        <f t="shared" si="0"/>
        <v>0</v>
      </c>
      <c r="T70" s="10">
        <f t="shared" si="1"/>
        <v>13</v>
      </c>
      <c r="U70" s="10" t="e">
        <f>IFERROR(VLOOKUP(B70,Modules!$E$11:$K$29,7,0),IFERROR(VLOOKUP(B70,Modules!$F$11:$K$29,6,0),VLOOKUP(B70,Modules!$G$11:$K$29,5,0)))</f>
        <v>#N/A</v>
      </c>
      <c r="V70" s="10" t="e">
        <f>MATCH(U70,Interventions!C:C,0)</f>
        <v>#N/A</v>
      </c>
      <c r="W70" s="10" t="e">
        <f>MATCH(U70,Interventions!C:C,1)</f>
        <v>#N/A</v>
      </c>
    </row>
    <row r="71" spans="1:23" ht="39.9" customHeight="1" x14ac:dyDescent="0.3">
      <c r="A71" s="30"/>
      <c r="B71" s="69"/>
      <c r="C71" s="70" t="str">
        <f>IFERROR(VLOOKUP(B71,Modules!C:D,2,0),"")</f>
        <v/>
      </c>
      <c r="D71" s="69"/>
      <c r="E71" s="67" t="str">
        <f>IFERROR(VLOOKUP($D71,Interventions!E:F,2,0),IFERROR(VLOOKUP($D71,Interventions!I:L,4,0),IFERROR(VLOOKUP($D71,Interventions!J:L,3,0),"")))</f>
        <v/>
      </c>
      <c r="F71" s="95"/>
      <c r="G71" s="96" t="str">
        <f>IF(IF(Modules!$D$4="EUR",F71*(Modules!$B$5),$F71)=0,"",IF(Modules!$D$4="EUR",F71*(Modules!$B$5),$F71))</f>
        <v/>
      </c>
      <c r="H71" s="31"/>
      <c r="I71" s="31"/>
      <c r="J71" s="30"/>
      <c r="K71" s="30"/>
      <c r="L71" s="97"/>
      <c r="M71" s="30"/>
      <c r="N71" s="30" t="str">
        <f>CLEAN(IFERROR(VLOOKUP($D71,Interventions!$E$1:$K$371,7,0),""))</f>
        <v/>
      </c>
      <c r="O71" s="30" t="str">
        <f>CLEAN(IF(D71="","",CONCATENATE(Modules!$B$8,PAAR!N71,R71)))</f>
        <v/>
      </c>
      <c r="P71" s="71">
        <f>IFERROR(INDEX('Dropdown Data'!$D$33:$D$35,MATCH(A71,'Dropdown Data'!$B$33:$B$35,0)),IFERROR(INDEX('Dropdown Data'!$D$33:$D$35,MATCH(A71,'Dropdown Data'!$C$33:$C$35,0)),A71))</f>
        <v>0</v>
      </c>
      <c r="Q71" s="71">
        <f>IFERROR(INDEX('Dropdown Data'!$D$33:$D$36,MATCH(J71,'Dropdown Data'!$B$33:$B$36,0)),IFERROR(INDEX('Dropdown Data'!$D$33:$D$36,MATCH(J71,'Dropdown Data'!$C$33:$C$36,0)),J71))</f>
        <v>0</v>
      </c>
      <c r="R71" s="10">
        <v>43</v>
      </c>
      <c r="S71" s="10" t="b">
        <f t="shared" si="0"/>
        <v>0</v>
      </c>
      <c r="T71" s="10">
        <f t="shared" si="1"/>
        <v>13</v>
      </c>
      <c r="U71" s="10" t="e">
        <f>IFERROR(VLOOKUP(B71,Modules!$E$11:$K$29,7,0),IFERROR(VLOOKUP(B71,Modules!$F$11:$K$29,6,0),VLOOKUP(B71,Modules!$G$11:$K$29,5,0)))</f>
        <v>#N/A</v>
      </c>
      <c r="V71" s="10" t="e">
        <f>MATCH(U71,Interventions!C:C,0)</f>
        <v>#N/A</v>
      </c>
      <c r="W71" s="10" t="e">
        <f>MATCH(U71,Interventions!C:C,1)</f>
        <v>#N/A</v>
      </c>
    </row>
    <row r="72" spans="1:23" ht="39.9" customHeight="1" x14ac:dyDescent="0.3">
      <c r="A72" s="30"/>
      <c r="B72" s="69"/>
      <c r="C72" s="70" t="str">
        <f>IFERROR(VLOOKUP(B72,Modules!C:D,2,0),"")</f>
        <v/>
      </c>
      <c r="D72" s="69"/>
      <c r="E72" s="67" t="str">
        <f>IFERROR(VLOOKUP($D72,Interventions!E:F,2,0),IFERROR(VLOOKUP($D72,Interventions!I:L,4,0),IFERROR(VLOOKUP($D72,Interventions!J:L,3,0),"")))</f>
        <v/>
      </c>
      <c r="F72" s="95"/>
      <c r="G72" s="96" t="str">
        <f>IF(IF(Modules!$D$4="EUR",F72*(Modules!$B$5),$F72)=0,"",IF(Modules!$D$4="EUR",F72*(Modules!$B$5),$F72))</f>
        <v/>
      </c>
      <c r="H72" s="31"/>
      <c r="I72" s="31"/>
      <c r="J72" s="30"/>
      <c r="K72" s="30"/>
      <c r="L72" s="97"/>
      <c r="M72" s="30"/>
      <c r="N72" s="30" t="str">
        <f>CLEAN(IFERROR(VLOOKUP($D72,Interventions!$E$1:$K$371,7,0),""))</f>
        <v/>
      </c>
      <c r="O72" s="30" t="str">
        <f>CLEAN(IF(D72="","",CONCATENATE(Modules!$B$8,PAAR!N72,R72)))</f>
        <v/>
      </c>
      <c r="P72" s="71">
        <f>IFERROR(INDEX('Dropdown Data'!$D$33:$D$35,MATCH(A72,'Dropdown Data'!$B$33:$B$35,0)),IFERROR(INDEX('Dropdown Data'!$D$33:$D$35,MATCH(A72,'Dropdown Data'!$C$33:$C$35,0)),A72))</f>
        <v>0</v>
      </c>
      <c r="Q72" s="71">
        <f>IFERROR(INDEX('Dropdown Data'!$D$33:$D$36,MATCH(J72,'Dropdown Data'!$B$33:$B$36,0)),IFERROR(INDEX('Dropdown Data'!$D$33:$D$36,MATCH(J72,'Dropdown Data'!$C$33:$C$36,0)),J72))</f>
        <v>0</v>
      </c>
      <c r="R72" s="10">
        <v>44</v>
      </c>
      <c r="S72" s="10" t="b">
        <f t="shared" si="0"/>
        <v>0</v>
      </c>
      <c r="T72" s="10">
        <f t="shared" si="1"/>
        <v>13</v>
      </c>
      <c r="U72" s="10" t="e">
        <f>IFERROR(VLOOKUP(B72,Modules!$E$11:$K$29,7,0),IFERROR(VLOOKUP(B72,Modules!$F$11:$K$29,6,0),VLOOKUP(B72,Modules!$G$11:$K$29,5,0)))</f>
        <v>#N/A</v>
      </c>
      <c r="V72" s="10" t="e">
        <f>MATCH(U72,Interventions!C:C,0)</f>
        <v>#N/A</v>
      </c>
      <c r="W72" s="10" t="e">
        <f>MATCH(U72,Interventions!C:C,1)</f>
        <v>#N/A</v>
      </c>
    </row>
    <row r="73" spans="1:23" ht="39.9" customHeight="1" x14ac:dyDescent="0.3">
      <c r="A73" s="30"/>
      <c r="B73" s="69"/>
      <c r="C73" s="70" t="str">
        <f>IFERROR(VLOOKUP(B73,Modules!C:D,2,0),"")</f>
        <v/>
      </c>
      <c r="D73" s="69"/>
      <c r="E73" s="67" t="str">
        <f>IFERROR(VLOOKUP($D73,Interventions!E:F,2,0),IFERROR(VLOOKUP($D73,Interventions!I:L,4,0),IFERROR(VLOOKUP($D73,Interventions!J:L,3,0),"")))</f>
        <v/>
      </c>
      <c r="F73" s="95"/>
      <c r="G73" s="96" t="str">
        <f>IF(IF(Modules!$D$4="EUR",F73*(Modules!$B$5),$F73)=0,"",IF(Modules!$D$4="EUR",F73*(Modules!$B$5),$F73))</f>
        <v/>
      </c>
      <c r="H73" s="31"/>
      <c r="I73" s="31"/>
      <c r="J73" s="30"/>
      <c r="K73" s="30"/>
      <c r="L73" s="97"/>
      <c r="M73" s="30"/>
      <c r="N73" s="30" t="str">
        <f>CLEAN(IFERROR(VLOOKUP($D73,Interventions!$E$1:$K$371,7,0),""))</f>
        <v/>
      </c>
      <c r="O73" s="30" t="str">
        <f>CLEAN(IF(D73="","",CONCATENATE(Modules!$B$8,PAAR!N73,R73)))</f>
        <v/>
      </c>
      <c r="P73" s="71">
        <f>IFERROR(INDEX('Dropdown Data'!$D$33:$D$35,MATCH(A73,'Dropdown Data'!$B$33:$B$35,0)),IFERROR(INDEX('Dropdown Data'!$D$33:$D$35,MATCH(A73,'Dropdown Data'!$C$33:$C$35,0)),A73))</f>
        <v>0</v>
      </c>
      <c r="Q73" s="71">
        <f>IFERROR(INDEX('Dropdown Data'!$D$33:$D$36,MATCH(J73,'Dropdown Data'!$B$33:$B$36,0)),IFERROR(INDEX('Dropdown Data'!$D$33:$D$36,MATCH(J73,'Dropdown Data'!$C$33:$C$36,0)),J73))</f>
        <v>0</v>
      </c>
      <c r="R73" s="10">
        <v>45</v>
      </c>
      <c r="S73" s="10" t="b">
        <f t="shared" si="0"/>
        <v>0</v>
      </c>
      <c r="T73" s="10">
        <f t="shared" si="1"/>
        <v>13</v>
      </c>
      <c r="U73" s="10" t="e">
        <f>IFERROR(VLOOKUP(B73,Modules!$E$11:$K$29,7,0),IFERROR(VLOOKUP(B73,Modules!$F$11:$K$29,6,0),VLOOKUP(B73,Modules!$G$11:$K$29,5,0)))</f>
        <v>#N/A</v>
      </c>
      <c r="V73" s="10" t="e">
        <f>MATCH(U73,Interventions!C:C,0)</f>
        <v>#N/A</v>
      </c>
      <c r="W73" s="10" t="e">
        <f>MATCH(U73,Interventions!C:C,1)</f>
        <v>#N/A</v>
      </c>
    </row>
    <row r="74" spans="1:23" ht="39.9" customHeight="1" x14ac:dyDescent="0.3">
      <c r="A74" s="30"/>
      <c r="B74" s="69"/>
      <c r="C74" s="70" t="str">
        <f>IFERROR(VLOOKUP(B74,Modules!C:D,2,0),"")</f>
        <v/>
      </c>
      <c r="D74" s="69"/>
      <c r="E74" s="67" t="str">
        <f>IFERROR(VLOOKUP($D74,Interventions!E:F,2,0),IFERROR(VLOOKUP($D74,Interventions!I:L,4,0),IFERROR(VLOOKUP($D74,Interventions!J:L,3,0),"")))</f>
        <v/>
      </c>
      <c r="F74" s="95"/>
      <c r="G74" s="96" t="str">
        <f>IF(IF(Modules!$D$4="EUR",F74*(Modules!$B$5),$F74)=0,"",IF(Modules!$D$4="EUR",F74*(Modules!$B$5),$F74))</f>
        <v/>
      </c>
      <c r="H74" s="31"/>
      <c r="I74" s="31"/>
      <c r="J74" s="30"/>
      <c r="K74" s="30"/>
      <c r="L74" s="97"/>
      <c r="M74" s="30"/>
      <c r="N74" s="30" t="str">
        <f>CLEAN(IFERROR(VLOOKUP($D74,Interventions!$E$1:$K$371,7,0),""))</f>
        <v/>
      </c>
      <c r="O74" s="30" t="str">
        <f>CLEAN(IF(D74="","",CONCATENATE(Modules!$B$8,PAAR!N74,R74)))</f>
        <v/>
      </c>
      <c r="P74" s="71">
        <f>IFERROR(INDEX('Dropdown Data'!$D$33:$D$35,MATCH(A74,'Dropdown Data'!$B$33:$B$35,0)),IFERROR(INDEX('Dropdown Data'!$D$33:$D$35,MATCH(A74,'Dropdown Data'!$C$33:$C$35,0)),A74))</f>
        <v>0</v>
      </c>
      <c r="Q74" s="71">
        <f>IFERROR(INDEX('Dropdown Data'!$D$33:$D$36,MATCH(J74,'Dropdown Data'!$B$33:$B$36,0)),IFERROR(INDEX('Dropdown Data'!$D$33:$D$36,MATCH(J74,'Dropdown Data'!$C$33:$C$36,0)),J74))</f>
        <v>0</v>
      </c>
      <c r="R74" s="10">
        <v>46</v>
      </c>
      <c r="S74" s="10" t="b">
        <f t="shared" si="0"/>
        <v>0</v>
      </c>
      <c r="T74" s="10">
        <f t="shared" si="1"/>
        <v>13</v>
      </c>
      <c r="U74" s="10" t="e">
        <f>IFERROR(VLOOKUP(B74,Modules!$E$11:$K$29,7,0),IFERROR(VLOOKUP(B74,Modules!$F$11:$K$29,6,0),VLOOKUP(B74,Modules!$G$11:$K$29,5,0)))</f>
        <v>#N/A</v>
      </c>
      <c r="V74" s="10" t="e">
        <f>MATCH(U74,Interventions!C:C,0)</f>
        <v>#N/A</v>
      </c>
      <c r="W74" s="10" t="e">
        <f>MATCH(U74,Interventions!C:C,1)</f>
        <v>#N/A</v>
      </c>
    </row>
    <row r="75" spans="1:23" ht="39.9" customHeight="1" x14ac:dyDescent="0.3">
      <c r="A75" s="30"/>
      <c r="B75" s="69"/>
      <c r="C75" s="70" t="str">
        <f>IFERROR(VLOOKUP(B75,Modules!C:D,2,0),"")</f>
        <v/>
      </c>
      <c r="D75" s="69"/>
      <c r="E75" s="67" t="str">
        <f>IFERROR(VLOOKUP($D75,Interventions!E:F,2,0),IFERROR(VLOOKUP($D75,Interventions!I:L,4,0),IFERROR(VLOOKUP($D75,Interventions!J:L,3,0),"")))</f>
        <v/>
      </c>
      <c r="F75" s="95"/>
      <c r="G75" s="96" t="str">
        <f>IF(IF(Modules!$D$4="EUR",F75*(Modules!$B$5),$F75)=0,"",IF(Modules!$D$4="EUR",F75*(Modules!$B$5),$F75))</f>
        <v/>
      </c>
      <c r="H75" s="31"/>
      <c r="I75" s="31"/>
      <c r="J75" s="30"/>
      <c r="K75" s="30"/>
      <c r="L75" s="97"/>
      <c r="M75" s="30"/>
      <c r="N75" s="30" t="str">
        <f>CLEAN(IFERROR(VLOOKUP($D75,Interventions!$E$1:$K$371,7,0),""))</f>
        <v/>
      </c>
      <c r="O75" s="30" t="str">
        <f>CLEAN(IF(D75="","",CONCATENATE(Modules!$B$8,PAAR!N75,R75)))</f>
        <v/>
      </c>
      <c r="P75" s="71">
        <f>IFERROR(INDEX('Dropdown Data'!$D$33:$D$35,MATCH(A75,'Dropdown Data'!$B$33:$B$35,0)),IFERROR(INDEX('Dropdown Data'!$D$33:$D$35,MATCH(A75,'Dropdown Data'!$C$33:$C$35,0)),A75))</f>
        <v>0</v>
      </c>
      <c r="Q75" s="71">
        <f>IFERROR(INDEX('Dropdown Data'!$D$33:$D$36,MATCH(J75,'Dropdown Data'!$B$33:$B$36,0)),IFERROR(INDEX('Dropdown Data'!$D$33:$D$36,MATCH(J75,'Dropdown Data'!$C$33:$C$36,0)),J75))</f>
        <v>0</v>
      </c>
      <c r="R75" s="10">
        <v>47</v>
      </c>
      <c r="S75" s="10" t="b">
        <f t="shared" si="0"/>
        <v>0</v>
      </c>
      <c r="T75" s="10">
        <f t="shared" si="1"/>
        <v>13</v>
      </c>
      <c r="U75" s="10" t="e">
        <f>IFERROR(VLOOKUP(B75,Modules!$E$11:$K$29,7,0),IFERROR(VLOOKUP(B75,Modules!$F$11:$K$29,6,0),VLOOKUP(B75,Modules!$G$11:$K$29,5,0)))</f>
        <v>#N/A</v>
      </c>
      <c r="V75" s="10" t="e">
        <f>MATCH(U75,Interventions!C:C,0)</f>
        <v>#N/A</v>
      </c>
      <c r="W75" s="10" t="e">
        <f>MATCH(U75,Interventions!C:C,1)</f>
        <v>#N/A</v>
      </c>
    </row>
    <row r="76" spans="1:23" ht="39.9" customHeight="1" x14ac:dyDescent="0.3">
      <c r="A76" s="30"/>
      <c r="B76" s="69"/>
      <c r="C76" s="70" t="str">
        <f>IFERROR(VLOOKUP(B76,Modules!C:D,2,0),"")</f>
        <v/>
      </c>
      <c r="D76" s="69"/>
      <c r="E76" s="67" t="str">
        <f>IFERROR(VLOOKUP($D76,Interventions!E:F,2,0),IFERROR(VLOOKUP($D76,Interventions!I:L,4,0),IFERROR(VLOOKUP($D76,Interventions!J:L,3,0),"")))</f>
        <v/>
      </c>
      <c r="F76" s="95"/>
      <c r="G76" s="96" t="str">
        <f>IF(IF(Modules!$D$4="EUR",F76*(Modules!$B$5),$F76)=0,"",IF(Modules!$D$4="EUR",F76*(Modules!$B$5),$F76))</f>
        <v/>
      </c>
      <c r="H76" s="31"/>
      <c r="I76" s="31"/>
      <c r="J76" s="30"/>
      <c r="K76" s="30"/>
      <c r="L76" s="97"/>
      <c r="M76" s="30"/>
      <c r="N76" s="30" t="str">
        <f>CLEAN(IFERROR(VLOOKUP($D76,Interventions!$E$1:$K$371,7,0),""))</f>
        <v/>
      </c>
      <c r="O76" s="30" t="str">
        <f>CLEAN(IF(D76="","",CONCATENATE(Modules!$B$8,PAAR!N76,R76)))</f>
        <v/>
      </c>
      <c r="P76" s="71">
        <f>IFERROR(INDEX('Dropdown Data'!$D$33:$D$35,MATCH(A76,'Dropdown Data'!$B$33:$B$35,0)),IFERROR(INDEX('Dropdown Data'!$D$33:$D$35,MATCH(A76,'Dropdown Data'!$C$33:$C$35,0)),A76))</f>
        <v>0</v>
      </c>
      <c r="Q76" s="71">
        <f>IFERROR(INDEX('Dropdown Data'!$D$33:$D$36,MATCH(J76,'Dropdown Data'!$B$33:$B$36,0)),IFERROR(INDEX('Dropdown Data'!$D$33:$D$36,MATCH(J76,'Dropdown Data'!$C$33:$C$36,0)),J76))</f>
        <v>0</v>
      </c>
      <c r="R76" s="10">
        <v>48</v>
      </c>
      <c r="S76" s="10" t="b">
        <f t="shared" si="0"/>
        <v>0</v>
      </c>
      <c r="T76" s="10">
        <f t="shared" si="1"/>
        <v>13</v>
      </c>
      <c r="U76" s="10" t="e">
        <f>IFERROR(VLOOKUP(B76,Modules!$E$11:$K$29,7,0),IFERROR(VLOOKUP(B76,Modules!$F$11:$K$29,6,0),VLOOKUP(B76,Modules!$G$11:$K$29,5,0)))</f>
        <v>#N/A</v>
      </c>
      <c r="V76" s="10" t="e">
        <f>MATCH(U76,Interventions!C:C,0)</f>
        <v>#N/A</v>
      </c>
      <c r="W76" s="10" t="e">
        <f>MATCH(U76,Interventions!C:C,1)</f>
        <v>#N/A</v>
      </c>
    </row>
    <row r="77" spans="1:23" ht="39.9" customHeight="1" x14ac:dyDescent="0.3">
      <c r="A77" s="30"/>
      <c r="B77" s="69"/>
      <c r="C77" s="70" t="str">
        <f>IFERROR(VLOOKUP(B77,Modules!C:D,2,0),"")</f>
        <v/>
      </c>
      <c r="D77" s="69"/>
      <c r="E77" s="67" t="str">
        <f>IFERROR(VLOOKUP($D77,Interventions!E:F,2,0),IFERROR(VLOOKUP($D77,Interventions!I:L,4,0),IFERROR(VLOOKUP($D77,Interventions!J:L,3,0),"")))</f>
        <v/>
      </c>
      <c r="F77" s="95"/>
      <c r="G77" s="96" t="str">
        <f>IF(IF(Modules!$D$4="EUR",F77*(Modules!$B$5),$F77)=0,"",IF(Modules!$D$4="EUR",F77*(Modules!$B$5),$F77))</f>
        <v/>
      </c>
      <c r="H77" s="31"/>
      <c r="I77" s="31"/>
      <c r="J77" s="30"/>
      <c r="K77" s="30"/>
      <c r="L77" s="97"/>
      <c r="M77" s="30"/>
      <c r="N77" s="30" t="str">
        <f>CLEAN(IFERROR(VLOOKUP($D77,Interventions!$E$1:$K$371,7,0),""))</f>
        <v/>
      </c>
      <c r="O77" s="30" t="str">
        <f>CLEAN(IF(D77="","",CONCATENATE(Modules!$B$8,PAAR!N77,R77)))</f>
        <v/>
      </c>
      <c r="P77" s="71">
        <f>IFERROR(INDEX('Dropdown Data'!$D$33:$D$35,MATCH(A77,'Dropdown Data'!$B$33:$B$35,0)),IFERROR(INDEX('Dropdown Data'!$D$33:$D$35,MATCH(A77,'Dropdown Data'!$C$33:$C$35,0)),A77))</f>
        <v>0</v>
      </c>
      <c r="Q77" s="71">
        <f>IFERROR(INDEX('Dropdown Data'!$D$33:$D$36,MATCH(J77,'Dropdown Data'!$B$33:$B$36,0)),IFERROR(INDEX('Dropdown Data'!$D$33:$D$36,MATCH(J77,'Dropdown Data'!$C$33:$C$36,0)),J77))</f>
        <v>0</v>
      </c>
      <c r="R77" s="10">
        <v>49</v>
      </c>
      <c r="S77" s="10" t="b">
        <f t="shared" si="0"/>
        <v>0</v>
      </c>
      <c r="T77" s="10">
        <f t="shared" si="1"/>
        <v>13</v>
      </c>
      <c r="U77" s="10" t="e">
        <f>IFERROR(VLOOKUP(B77,Modules!$E$11:$K$29,7,0),IFERROR(VLOOKUP(B77,Modules!$F$11:$K$29,6,0),VLOOKUP(B77,Modules!$G$11:$K$29,5,0)))</f>
        <v>#N/A</v>
      </c>
      <c r="V77" s="10" t="e">
        <f>MATCH(U77,Interventions!C:C,0)</f>
        <v>#N/A</v>
      </c>
      <c r="W77" s="10" t="e">
        <f>MATCH(U77,Interventions!C:C,1)</f>
        <v>#N/A</v>
      </c>
    </row>
    <row r="78" spans="1:23" ht="39.9" customHeight="1" x14ac:dyDescent="0.3">
      <c r="A78" s="30"/>
      <c r="B78" s="69"/>
      <c r="C78" s="70" t="str">
        <f>IFERROR(VLOOKUP(B78,Modules!C:D,2,0),"")</f>
        <v/>
      </c>
      <c r="D78" s="69"/>
      <c r="E78" s="67" t="str">
        <f>IFERROR(VLOOKUP($D78,Interventions!E:F,2,0),IFERROR(VLOOKUP($D78,Interventions!I:L,4,0),IFERROR(VLOOKUP($D78,Interventions!J:L,3,0),"")))</f>
        <v/>
      </c>
      <c r="F78" s="95"/>
      <c r="G78" s="96" t="str">
        <f>IF(IF(Modules!$D$4="EUR",F78*(Modules!$B$5),$F78)=0,"",IF(Modules!$D$4="EUR",F78*(Modules!$B$5),$F78))</f>
        <v/>
      </c>
      <c r="H78" s="31"/>
      <c r="I78" s="31"/>
      <c r="J78" s="30"/>
      <c r="K78" s="30"/>
      <c r="L78" s="97"/>
      <c r="M78" s="30"/>
      <c r="N78" s="30" t="str">
        <f>CLEAN(IFERROR(VLOOKUP($D78,Interventions!$E$1:$K$371,7,0),""))</f>
        <v/>
      </c>
      <c r="O78" s="30" t="str">
        <f>CLEAN(IF(D78="","",CONCATENATE(Modules!$B$8,PAAR!N78,R78)))</f>
        <v/>
      </c>
      <c r="P78" s="71">
        <f>IFERROR(INDEX('Dropdown Data'!$D$33:$D$35,MATCH(A78,'Dropdown Data'!$B$33:$B$35,0)),IFERROR(INDEX('Dropdown Data'!$D$33:$D$35,MATCH(A78,'Dropdown Data'!$C$33:$C$35,0)),A78))</f>
        <v>0</v>
      </c>
      <c r="Q78" s="71">
        <f>IFERROR(INDEX('Dropdown Data'!$D$33:$D$36,MATCH(J78,'Dropdown Data'!$B$33:$B$36,0)),IFERROR(INDEX('Dropdown Data'!$D$33:$D$36,MATCH(J78,'Dropdown Data'!$C$33:$C$36,0)),J78))</f>
        <v>0</v>
      </c>
      <c r="R78" s="10">
        <v>50</v>
      </c>
      <c r="S78" s="10" t="b">
        <f t="shared" si="0"/>
        <v>0</v>
      </c>
      <c r="T78" s="10">
        <f t="shared" si="1"/>
        <v>13</v>
      </c>
      <c r="U78" s="10" t="e">
        <f>IFERROR(VLOOKUP(B78,Modules!$E$11:$K$29,7,0),IFERROR(VLOOKUP(B78,Modules!$F$11:$K$29,6,0),VLOOKUP(B78,Modules!$G$11:$K$29,5,0)))</f>
        <v>#N/A</v>
      </c>
      <c r="V78" s="10" t="e">
        <f>MATCH(U78,Interventions!C:C,0)</f>
        <v>#N/A</v>
      </c>
      <c r="W78" s="10" t="e">
        <f>MATCH(U78,Interventions!C:C,1)</f>
        <v>#N/A</v>
      </c>
    </row>
    <row r="79" spans="1:23" ht="39.9" customHeight="1" x14ac:dyDescent="0.3">
      <c r="A79" s="30"/>
      <c r="B79" s="69"/>
      <c r="C79" s="70" t="str">
        <f>IFERROR(VLOOKUP(B79,Modules!C:D,2,0),"")</f>
        <v/>
      </c>
      <c r="D79" s="69"/>
      <c r="E79" s="67" t="str">
        <f>IFERROR(VLOOKUP($D79,Interventions!E:F,2,0),IFERROR(VLOOKUP($D79,Interventions!I:L,4,0),IFERROR(VLOOKUP($D79,Interventions!J:L,3,0),"")))</f>
        <v/>
      </c>
      <c r="F79" s="95"/>
      <c r="G79" s="96" t="str">
        <f>IF(IF(Modules!$D$4="EUR",F79*(Modules!$B$5),$F79)=0,"",IF(Modules!$D$4="EUR",F79*(Modules!$B$5),$F79))</f>
        <v/>
      </c>
      <c r="H79" s="31"/>
      <c r="I79" s="31"/>
      <c r="J79" s="30"/>
      <c r="K79" s="30"/>
      <c r="L79" s="97"/>
      <c r="M79" s="30"/>
      <c r="N79" s="30" t="str">
        <f>CLEAN(IFERROR(VLOOKUP($D79,Interventions!$E$1:$K$371,7,0),""))</f>
        <v/>
      </c>
      <c r="O79" s="30" t="str">
        <f>CLEAN(IF(D79="","",CONCATENATE(Modules!$B$8,PAAR!N79,R79)))</f>
        <v/>
      </c>
      <c r="P79" s="71">
        <f>IFERROR(INDEX('Dropdown Data'!$D$33:$D$35,MATCH(A79,'Dropdown Data'!$B$33:$B$35,0)),IFERROR(INDEX('Dropdown Data'!$D$33:$D$35,MATCH(A79,'Dropdown Data'!$C$33:$C$35,0)),A79))</f>
        <v>0</v>
      </c>
      <c r="Q79" s="71">
        <f>IFERROR(INDEX('Dropdown Data'!$D$33:$D$36,MATCH(J79,'Dropdown Data'!$B$33:$B$36,0)),IFERROR(INDEX('Dropdown Data'!$D$33:$D$36,MATCH(J79,'Dropdown Data'!$C$33:$C$36,0)),J79))</f>
        <v>0</v>
      </c>
      <c r="R79" s="10">
        <v>51</v>
      </c>
      <c r="S79" s="10" t="b">
        <f t="shared" si="0"/>
        <v>0</v>
      </c>
      <c r="T79" s="10">
        <f t="shared" si="1"/>
        <v>13</v>
      </c>
      <c r="U79" s="10" t="e">
        <f>IFERROR(VLOOKUP(B79,Modules!$E$11:$K$29,7,0),IFERROR(VLOOKUP(B79,Modules!$F$11:$K$29,6,0),VLOOKUP(B79,Modules!$G$11:$K$29,5,0)))</f>
        <v>#N/A</v>
      </c>
      <c r="V79" s="10" t="e">
        <f>MATCH(U79,Interventions!C:C,0)</f>
        <v>#N/A</v>
      </c>
      <c r="W79" s="10" t="e">
        <f>MATCH(U79,Interventions!C:C,1)</f>
        <v>#N/A</v>
      </c>
    </row>
    <row r="80" spans="1:23" ht="39.9" customHeight="1" x14ac:dyDescent="0.3">
      <c r="A80" s="30"/>
      <c r="B80" s="69"/>
      <c r="C80" s="70" t="str">
        <f>IFERROR(VLOOKUP(B80,Modules!C:D,2,0),"")</f>
        <v/>
      </c>
      <c r="D80" s="69"/>
      <c r="E80" s="67" t="str">
        <f>IFERROR(VLOOKUP($D80,Interventions!E:F,2,0),IFERROR(VLOOKUP($D80,Interventions!I:L,4,0),IFERROR(VLOOKUP($D80,Interventions!J:L,3,0),"")))</f>
        <v/>
      </c>
      <c r="F80" s="95"/>
      <c r="G80" s="96" t="str">
        <f>IF(IF(Modules!$D$4="EUR",F80*(Modules!$B$5),$F80)=0,"",IF(Modules!$D$4="EUR",F80*(Modules!$B$5),$F80))</f>
        <v/>
      </c>
      <c r="H80" s="31"/>
      <c r="I80" s="31"/>
      <c r="J80" s="30"/>
      <c r="K80" s="30"/>
      <c r="L80" s="97"/>
      <c r="M80" s="30"/>
      <c r="N80" s="30" t="str">
        <f>CLEAN(IFERROR(VLOOKUP($D80,Interventions!$E$1:$K$371,7,0),""))</f>
        <v/>
      </c>
      <c r="O80" s="30" t="str">
        <f>CLEAN(IF(D80="","",CONCATENATE(Modules!$B$8,PAAR!N80,R80)))</f>
        <v/>
      </c>
      <c r="P80" s="71">
        <f>IFERROR(INDEX('Dropdown Data'!$D$33:$D$35,MATCH(A80,'Dropdown Data'!$B$33:$B$35,0)),IFERROR(INDEX('Dropdown Data'!$D$33:$D$35,MATCH(A80,'Dropdown Data'!$C$33:$C$35,0)),A80))</f>
        <v>0</v>
      </c>
      <c r="Q80" s="71">
        <f>IFERROR(INDEX('Dropdown Data'!$D$33:$D$36,MATCH(J80,'Dropdown Data'!$B$33:$B$36,0)),IFERROR(INDEX('Dropdown Data'!$D$33:$D$36,MATCH(J80,'Dropdown Data'!$C$33:$C$36,0)),J80))</f>
        <v>0</v>
      </c>
      <c r="R80" s="10">
        <v>52</v>
      </c>
      <c r="S80" s="10" t="b">
        <f t="shared" si="0"/>
        <v>0</v>
      </c>
      <c r="T80" s="10">
        <f t="shared" si="1"/>
        <v>13</v>
      </c>
      <c r="U80" s="10" t="e">
        <f>IFERROR(VLOOKUP(B80,Modules!$E$11:$K$29,7,0),IFERROR(VLOOKUP(B80,Modules!$F$11:$K$29,6,0),VLOOKUP(B80,Modules!$G$11:$K$29,5,0)))</f>
        <v>#N/A</v>
      </c>
      <c r="V80" s="10" t="e">
        <f>MATCH(U80,Interventions!C:C,0)</f>
        <v>#N/A</v>
      </c>
      <c r="W80" s="10" t="e">
        <f>MATCH(U80,Interventions!C:C,1)</f>
        <v>#N/A</v>
      </c>
    </row>
    <row r="81" spans="1:23" ht="39.9" customHeight="1" x14ac:dyDescent="0.3">
      <c r="A81" s="30"/>
      <c r="B81" s="69"/>
      <c r="C81" s="70" t="str">
        <f>IFERROR(VLOOKUP(B81,Modules!C:D,2,0),"")</f>
        <v/>
      </c>
      <c r="D81" s="69"/>
      <c r="E81" s="67" t="str">
        <f>IFERROR(VLOOKUP($D81,Interventions!E:F,2,0),IFERROR(VLOOKUP($D81,Interventions!I:L,4,0),IFERROR(VLOOKUP($D81,Interventions!J:L,3,0),"")))</f>
        <v/>
      </c>
      <c r="F81" s="95"/>
      <c r="G81" s="96" t="str">
        <f>IF(IF(Modules!$D$4="EUR",F81*(Modules!$B$5),$F81)=0,"",IF(Modules!$D$4="EUR",F81*(Modules!$B$5),$F81))</f>
        <v/>
      </c>
      <c r="H81" s="31"/>
      <c r="I81" s="31"/>
      <c r="J81" s="30"/>
      <c r="K81" s="30"/>
      <c r="L81" s="97"/>
      <c r="M81" s="30"/>
      <c r="N81" s="30" t="str">
        <f>CLEAN(IFERROR(VLOOKUP($D81,Interventions!$E$1:$K$371,7,0),""))</f>
        <v/>
      </c>
      <c r="O81" s="30" t="str">
        <f>CLEAN(IF(D81="","",CONCATENATE(Modules!$B$8,PAAR!N81,R81)))</f>
        <v/>
      </c>
      <c r="P81" s="71">
        <f>IFERROR(INDEX('Dropdown Data'!$D$33:$D$35,MATCH(A81,'Dropdown Data'!$B$33:$B$35,0)),IFERROR(INDEX('Dropdown Data'!$D$33:$D$35,MATCH(A81,'Dropdown Data'!$C$33:$C$35,0)),A81))</f>
        <v>0</v>
      </c>
      <c r="Q81" s="71">
        <f>IFERROR(INDEX('Dropdown Data'!$D$33:$D$36,MATCH(J81,'Dropdown Data'!$B$33:$B$36,0)),IFERROR(INDEX('Dropdown Data'!$D$33:$D$36,MATCH(J81,'Dropdown Data'!$C$33:$C$36,0)),J81))</f>
        <v>0</v>
      </c>
      <c r="R81" s="10">
        <v>53</v>
      </c>
      <c r="S81" s="10" t="b">
        <f t="shared" si="0"/>
        <v>0</v>
      </c>
      <c r="T81" s="10">
        <f t="shared" si="1"/>
        <v>13</v>
      </c>
      <c r="U81" s="10" t="e">
        <f>IFERROR(VLOOKUP(B81,Modules!$E$11:$K$29,7,0),IFERROR(VLOOKUP(B81,Modules!$F$11:$K$29,6,0),VLOOKUP(B81,Modules!$G$11:$K$29,5,0)))</f>
        <v>#N/A</v>
      </c>
      <c r="V81" s="10" t="e">
        <f>MATCH(U81,Interventions!C:C,0)</f>
        <v>#N/A</v>
      </c>
      <c r="W81" s="10" t="e">
        <f>MATCH(U81,Interventions!C:C,1)</f>
        <v>#N/A</v>
      </c>
    </row>
    <row r="82" spans="1:23" ht="39.9" customHeight="1" x14ac:dyDescent="0.3">
      <c r="A82" s="30"/>
      <c r="B82" s="69"/>
      <c r="C82" s="70" t="str">
        <f>IFERROR(VLOOKUP(B82,Modules!C:D,2,0),"")</f>
        <v/>
      </c>
      <c r="D82" s="69"/>
      <c r="E82" s="67" t="str">
        <f>IFERROR(VLOOKUP($D82,Interventions!E:F,2,0),IFERROR(VLOOKUP($D82,Interventions!I:L,4,0),IFERROR(VLOOKUP($D82,Interventions!J:L,3,0),"")))</f>
        <v/>
      </c>
      <c r="F82" s="95"/>
      <c r="G82" s="96" t="str">
        <f>IF(IF(Modules!$D$4="EUR",F82*(Modules!$B$5),$F82)=0,"",IF(Modules!$D$4="EUR",F82*(Modules!$B$5),$F82))</f>
        <v/>
      </c>
      <c r="H82" s="31"/>
      <c r="I82" s="31"/>
      <c r="J82" s="30"/>
      <c r="K82" s="30"/>
      <c r="L82" s="97"/>
      <c r="M82" s="30"/>
      <c r="N82" s="30" t="str">
        <f>CLEAN(IFERROR(VLOOKUP($D82,Interventions!$E$1:$K$371,7,0),""))</f>
        <v/>
      </c>
      <c r="O82" s="30" t="str">
        <f>CLEAN(IF(D82="","",CONCATENATE(Modules!$B$8,PAAR!N82,R82)))</f>
        <v/>
      </c>
      <c r="P82" s="71">
        <f>IFERROR(INDEX('Dropdown Data'!$D$33:$D$35,MATCH(A82,'Dropdown Data'!$B$33:$B$35,0)),IFERROR(INDEX('Dropdown Data'!$D$33:$D$35,MATCH(A82,'Dropdown Data'!$C$33:$C$35,0)),A82))</f>
        <v>0</v>
      </c>
      <c r="Q82" s="71">
        <f>IFERROR(INDEX('Dropdown Data'!$D$33:$D$36,MATCH(J82,'Dropdown Data'!$B$33:$B$36,0)),IFERROR(INDEX('Dropdown Data'!$D$33:$D$36,MATCH(J82,'Dropdown Data'!$C$33:$C$36,0)),J82))</f>
        <v>0</v>
      </c>
      <c r="R82" s="10">
        <v>54</v>
      </c>
      <c r="S82" s="10" t="b">
        <f t="shared" si="0"/>
        <v>0</v>
      </c>
      <c r="T82" s="10">
        <f t="shared" si="1"/>
        <v>13</v>
      </c>
      <c r="U82" s="10" t="e">
        <f>IFERROR(VLOOKUP(B82,Modules!$E$11:$K$29,7,0),IFERROR(VLOOKUP(B82,Modules!$F$11:$K$29,6,0),VLOOKUP(B82,Modules!$G$11:$K$29,5,0)))</f>
        <v>#N/A</v>
      </c>
      <c r="V82" s="10" t="e">
        <f>MATCH(U82,Interventions!C:C,0)</f>
        <v>#N/A</v>
      </c>
      <c r="W82" s="10" t="e">
        <f>MATCH(U82,Interventions!C:C,1)</f>
        <v>#N/A</v>
      </c>
    </row>
    <row r="83" spans="1:23" ht="39.9" customHeight="1" x14ac:dyDescent="0.3">
      <c r="A83" s="30"/>
      <c r="B83" s="69"/>
      <c r="C83" s="70" t="str">
        <f>IFERROR(VLOOKUP(B83,Modules!C:D,2,0),"")</f>
        <v/>
      </c>
      <c r="D83" s="69"/>
      <c r="E83" s="67" t="str">
        <f>IFERROR(VLOOKUP($D83,Interventions!E:F,2,0),IFERROR(VLOOKUP($D83,Interventions!I:L,4,0),IFERROR(VLOOKUP($D83,Interventions!J:L,3,0),"")))</f>
        <v/>
      </c>
      <c r="F83" s="95"/>
      <c r="G83" s="96" t="str">
        <f>IF(IF(Modules!$D$4="EUR",F83*(Modules!$B$5),$F83)=0,"",IF(Modules!$D$4="EUR",F83*(Modules!$B$5),$F83))</f>
        <v/>
      </c>
      <c r="H83" s="31"/>
      <c r="I83" s="31"/>
      <c r="J83" s="30"/>
      <c r="K83" s="30"/>
      <c r="L83" s="97"/>
      <c r="M83" s="30"/>
      <c r="N83" s="30" t="str">
        <f>CLEAN(IFERROR(VLOOKUP($D83,Interventions!$E$1:$K$371,7,0),""))</f>
        <v/>
      </c>
      <c r="O83" s="30" t="str">
        <f>CLEAN(IF(D83="","",CONCATENATE(Modules!$B$8,PAAR!N83,R83)))</f>
        <v/>
      </c>
      <c r="P83" s="71">
        <f>IFERROR(INDEX('Dropdown Data'!$D$33:$D$35,MATCH(A83,'Dropdown Data'!$B$33:$B$35,0)),IFERROR(INDEX('Dropdown Data'!$D$33:$D$35,MATCH(A83,'Dropdown Data'!$C$33:$C$35,0)),A83))</f>
        <v>0</v>
      </c>
      <c r="Q83" s="71">
        <f>IFERROR(INDEX('Dropdown Data'!$D$33:$D$36,MATCH(J83,'Dropdown Data'!$B$33:$B$36,0)),IFERROR(INDEX('Dropdown Data'!$D$33:$D$36,MATCH(J83,'Dropdown Data'!$C$33:$C$36,0)),J83))</f>
        <v>0</v>
      </c>
      <c r="R83" s="10">
        <v>55</v>
      </c>
      <c r="S83" s="10" t="b">
        <f t="shared" si="0"/>
        <v>0</v>
      </c>
      <c r="T83" s="10">
        <f t="shared" si="1"/>
        <v>13</v>
      </c>
      <c r="U83" s="10" t="e">
        <f>IFERROR(VLOOKUP(B83,Modules!$E$11:$K$29,7,0),IFERROR(VLOOKUP(B83,Modules!$F$11:$K$29,6,0),VLOOKUP(B83,Modules!$G$11:$K$29,5,0)))</f>
        <v>#N/A</v>
      </c>
      <c r="V83" s="10" t="e">
        <f>MATCH(U83,Interventions!C:C,0)</f>
        <v>#N/A</v>
      </c>
      <c r="W83" s="10" t="e">
        <f>MATCH(U83,Interventions!C:C,1)</f>
        <v>#N/A</v>
      </c>
    </row>
    <row r="84" spans="1:23" ht="39.9" customHeight="1" x14ac:dyDescent="0.3">
      <c r="A84" s="30"/>
      <c r="B84" s="69"/>
      <c r="C84" s="70" t="str">
        <f>IFERROR(VLOOKUP(B84,Modules!C:D,2,0),"")</f>
        <v/>
      </c>
      <c r="D84" s="69"/>
      <c r="E84" s="67" t="str">
        <f>IFERROR(VLOOKUP($D84,Interventions!E:F,2,0),IFERROR(VLOOKUP($D84,Interventions!I:L,4,0),IFERROR(VLOOKUP($D84,Interventions!J:L,3,0),"")))</f>
        <v/>
      </c>
      <c r="F84" s="95"/>
      <c r="G84" s="96" t="str">
        <f>IF(IF(Modules!$D$4="EUR",F84*(Modules!$B$5),$F84)=0,"",IF(Modules!$D$4="EUR",F84*(Modules!$B$5),$F84))</f>
        <v/>
      </c>
      <c r="H84" s="31"/>
      <c r="I84" s="31"/>
      <c r="J84" s="30"/>
      <c r="K84" s="30"/>
      <c r="L84" s="97"/>
      <c r="M84" s="30"/>
      <c r="N84" s="30" t="str">
        <f>CLEAN(IFERROR(VLOOKUP($D84,Interventions!$E$1:$K$371,7,0),""))</f>
        <v/>
      </c>
      <c r="O84" s="30" t="str">
        <f>CLEAN(IF(D84="","",CONCATENATE(Modules!$B$8,PAAR!N84,R84)))</f>
        <v/>
      </c>
      <c r="P84" s="71">
        <f>IFERROR(INDEX('Dropdown Data'!$D$33:$D$35,MATCH(A84,'Dropdown Data'!$B$33:$B$35,0)),IFERROR(INDEX('Dropdown Data'!$D$33:$D$35,MATCH(A84,'Dropdown Data'!$C$33:$C$35,0)),A84))</f>
        <v>0</v>
      </c>
      <c r="Q84" s="71">
        <f>IFERROR(INDEX('Dropdown Data'!$D$33:$D$36,MATCH(J84,'Dropdown Data'!$B$33:$B$36,0)),IFERROR(INDEX('Dropdown Data'!$D$33:$D$36,MATCH(J84,'Dropdown Data'!$C$33:$C$36,0)),J84))</f>
        <v>0</v>
      </c>
      <c r="R84" s="10">
        <v>56</v>
      </c>
      <c r="S84" s="10" t="b">
        <f t="shared" si="0"/>
        <v>0</v>
      </c>
      <c r="T84" s="10">
        <f t="shared" si="1"/>
        <v>13</v>
      </c>
      <c r="U84" s="10" t="e">
        <f>IFERROR(VLOOKUP(B84,Modules!$E$11:$K$29,7,0),IFERROR(VLOOKUP(B84,Modules!$F$11:$K$29,6,0),VLOOKUP(B84,Modules!$G$11:$K$29,5,0)))</f>
        <v>#N/A</v>
      </c>
      <c r="V84" s="10" t="e">
        <f>MATCH(U84,Interventions!C:C,0)</f>
        <v>#N/A</v>
      </c>
      <c r="W84" s="10" t="e">
        <f>MATCH(U84,Interventions!C:C,1)</f>
        <v>#N/A</v>
      </c>
    </row>
    <row r="85" spans="1:23" ht="39.9" customHeight="1" x14ac:dyDescent="0.3">
      <c r="A85" s="30"/>
      <c r="B85" s="69"/>
      <c r="C85" s="70" t="str">
        <f>IFERROR(VLOOKUP(B85,Modules!C:D,2,0),"")</f>
        <v/>
      </c>
      <c r="D85" s="69"/>
      <c r="E85" s="67" t="str">
        <f>IFERROR(VLOOKUP($D85,Interventions!E:F,2,0),IFERROR(VLOOKUP($D85,Interventions!I:L,4,0),IFERROR(VLOOKUP($D85,Interventions!J:L,3,0),"")))</f>
        <v/>
      </c>
      <c r="F85" s="95"/>
      <c r="G85" s="96" t="str">
        <f>IF(IF(Modules!$D$4="EUR",F85*(Modules!$B$5),$F85)=0,"",IF(Modules!$D$4="EUR",F85*(Modules!$B$5),$F85))</f>
        <v/>
      </c>
      <c r="H85" s="31"/>
      <c r="I85" s="31"/>
      <c r="J85" s="30"/>
      <c r="K85" s="30"/>
      <c r="L85" s="97"/>
      <c r="M85" s="30"/>
      <c r="N85" s="30" t="str">
        <f>CLEAN(IFERROR(VLOOKUP($D85,Interventions!$E$1:$K$371,7,0),""))</f>
        <v/>
      </c>
      <c r="O85" s="30" t="str">
        <f>CLEAN(IF(D85="","",CONCATENATE(Modules!$B$8,PAAR!N85,R85)))</f>
        <v/>
      </c>
      <c r="P85" s="71">
        <f>IFERROR(INDEX('Dropdown Data'!$D$33:$D$35,MATCH(A85,'Dropdown Data'!$B$33:$B$35,0)),IFERROR(INDEX('Dropdown Data'!$D$33:$D$35,MATCH(A85,'Dropdown Data'!$C$33:$C$35,0)),A85))</f>
        <v>0</v>
      </c>
      <c r="Q85" s="71">
        <f>IFERROR(INDEX('Dropdown Data'!$D$33:$D$36,MATCH(J85,'Dropdown Data'!$B$33:$B$36,0)),IFERROR(INDEX('Dropdown Data'!$D$33:$D$36,MATCH(J85,'Dropdown Data'!$C$33:$C$36,0)),J85))</f>
        <v>0</v>
      </c>
      <c r="R85" s="10">
        <v>57</v>
      </c>
      <c r="S85" s="10" t="b">
        <f t="shared" si="0"/>
        <v>0</v>
      </c>
      <c r="T85" s="10">
        <f t="shared" si="1"/>
        <v>13</v>
      </c>
      <c r="U85" s="10" t="e">
        <f>IFERROR(VLOOKUP(B85,Modules!$E$11:$K$29,7,0),IFERROR(VLOOKUP(B85,Modules!$F$11:$K$29,6,0),VLOOKUP(B85,Modules!$G$11:$K$29,5,0)))</f>
        <v>#N/A</v>
      </c>
      <c r="V85" s="10" t="e">
        <f>MATCH(U85,Interventions!C:C,0)</f>
        <v>#N/A</v>
      </c>
      <c r="W85" s="10" t="e">
        <f>MATCH(U85,Interventions!C:C,1)</f>
        <v>#N/A</v>
      </c>
    </row>
    <row r="86" spans="1:23" ht="39.9" customHeight="1" x14ac:dyDescent="0.3">
      <c r="A86" s="30"/>
      <c r="B86" s="69"/>
      <c r="C86" s="70" t="str">
        <f>IFERROR(VLOOKUP(B86,Modules!C:D,2,0),"")</f>
        <v/>
      </c>
      <c r="D86" s="69"/>
      <c r="E86" s="67" t="str">
        <f>IFERROR(VLOOKUP($D86,Interventions!E:F,2,0),IFERROR(VLOOKUP($D86,Interventions!I:L,4,0),IFERROR(VLOOKUP($D86,Interventions!J:L,3,0),"")))</f>
        <v/>
      </c>
      <c r="F86" s="95"/>
      <c r="G86" s="96" t="str">
        <f>IF(IF(Modules!$D$4="EUR",F86*(Modules!$B$5),$F86)=0,"",IF(Modules!$D$4="EUR",F86*(Modules!$B$5),$F86))</f>
        <v/>
      </c>
      <c r="H86" s="31"/>
      <c r="I86" s="31"/>
      <c r="J86" s="30"/>
      <c r="K86" s="30"/>
      <c r="L86" s="97"/>
      <c r="M86" s="30"/>
      <c r="N86" s="30" t="str">
        <f>CLEAN(IFERROR(VLOOKUP($D86,Interventions!$E$1:$K$371,7,0),""))</f>
        <v/>
      </c>
      <c r="O86" s="30" t="str">
        <f>CLEAN(IF(D86="","",CONCATENATE(Modules!$B$8,PAAR!N86,R86)))</f>
        <v/>
      </c>
      <c r="P86" s="71">
        <f>IFERROR(INDEX('Dropdown Data'!$D$33:$D$35,MATCH(A86,'Dropdown Data'!$B$33:$B$35,0)),IFERROR(INDEX('Dropdown Data'!$D$33:$D$35,MATCH(A86,'Dropdown Data'!$C$33:$C$35,0)),A86))</f>
        <v>0</v>
      </c>
      <c r="Q86" s="71">
        <f>IFERROR(INDEX('Dropdown Data'!$D$33:$D$36,MATCH(J86,'Dropdown Data'!$B$33:$B$36,0)),IFERROR(INDEX('Dropdown Data'!$D$33:$D$36,MATCH(J86,'Dropdown Data'!$C$33:$C$36,0)),J86))</f>
        <v>0</v>
      </c>
      <c r="R86" s="10">
        <v>58</v>
      </c>
      <c r="S86" s="10" t="b">
        <f t="shared" si="0"/>
        <v>0</v>
      </c>
      <c r="T86" s="10">
        <f t="shared" si="1"/>
        <v>13</v>
      </c>
      <c r="U86" s="10" t="e">
        <f>IFERROR(VLOOKUP(B86,Modules!$E$11:$K$29,7,0),IFERROR(VLOOKUP(B86,Modules!$F$11:$K$29,6,0),VLOOKUP(B86,Modules!$G$11:$K$29,5,0)))</f>
        <v>#N/A</v>
      </c>
      <c r="V86" s="10" t="e">
        <f>MATCH(U86,Interventions!C:C,0)</f>
        <v>#N/A</v>
      </c>
      <c r="W86" s="10" t="e">
        <f>MATCH(U86,Interventions!C:C,1)</f>
        <v>#N/A</v>
      </c>
    </row>
    <row r="87" spans="1:23" ht="39.9" customHeight="1" x14ac:dyDescent="0.3">
      <c r="A87" s="30"/>
      <c r="B87" s="69"/>
      <c r="C87" s="70" t="str">
        <f>IFERROR(VLOOKUP(B87,Modules!C:D,2,0),"")</f>
        <v/>
      </c>
      <c r="D87" s="69"/>
      <c r="E87" s="67" t="str">
        <f>IFERROR(VLOOKUP($D87,Interventions!E:F,2,0),IFERROR(VLOOKUP($D87,Interventions!I:L,4,0),IFERROR(VLOOKUP($D87,Interventions!J:L,3,0),"")))</f>
        <v/>
      </c>
      <c r="F87" s="95"/>
      <c r="G87" s="96" t="str">
        <f>IF(IF(Modules!$D$4="EUR",F87*(Modules!$B$5),$F87)=0,"",IF(Modules!$D$4="EUR",F87*(Modules!$B$5),$F87))</f>
        <v/>
      </c>
      <c r="H87" s="31"/>
      <c r="I87" s="31"/>
      <c r="J87" s="30"/>
      <c r="K87" s="30"/>
      <c r="L87" s="97"/>
      <c r="M87" s="30"/>
      <c r="N87" s="30" t="str">
        <f>CLEAN(IFERROR(VLOOKUP($D87,Interventions!$E$1:$K$371,7,0),""))</f>
        <v/>
      </c>
      <c r="O87" s="30" t="str">
        <f>CLEAN(IF(D87="","",CONCATENATE(Modules!$B$8,PAAR!N87,R87)))</f>
        <v/>
      </c>
      <c r="P87" s="71">
        <f>IFERROR(INDEX('Dropdown Data'!$D$33:$D$35,MATCH(A87,'Dropdown Data'!$B$33:$B$35,0)),IFERROR(INDEX('Dropdown Data'!$D$33:$D$35,MATCH(A87,'Dropdown Data'!$C$33:$C$35,0)),A87))</f>
        <v>0</v>
      </c>
      <c r="Q87" s="71">
        <f>IFERROR(INDEX('Dropdown Data'!$D$33:$D$36,MATCH(J87,'Dropdown Data'!$B$33:$B$36,0)),IFERROR(INDEX('Dropdown Data'!$D$33:$D$36,MATCH(J87,'Dropdown Data'!$C$33:$C$36,0)),J87))</f>
        <v>0</v>
      </c>
      <c r="R87" s="10">
        <v>59</v>
      </c>
      <c r="S87" s="10" t="b">
        <f t="shared" si="0"/>
        <v>0</v>
      </c>
      <c r="T87" s="10">
        <f t="shared" si="1"/>
        <v>13</v>
      </c>
      <c r="U87" s="10" t="e">
        <f>IFERROR(VLOOKUP(B87,Modules!$E$11:$K$29,7,0),IFERROR(VLOOKUP(B87,Modules!$F$11:$K$29,6,0),VLOOKUP(B87,Modules!$G$11:$K$29,5,0)))</f>
        <v>#N/A</v>
      </c>
      <c r="V87" s="10" t="e">
        <f>MATCH(U87,Interventions!C:C,0)</f>
        <v>#N/A</v>
      </c>
      <c r="W87" s="10" t="e">
        <f>MATCH(U87,Interventions!C:C,1)</f>
        <v>#N/A</v>
      </c>
    </row>
    <row r="88" spans="1:23" ht="39.9" customHeight="1" x14ac:dyDescent="0.3">
      <c r="A88" s="30"/>
      <c r="B88" s="69"/>
      <c r="C88" s="70" t="str">
        <f>IFERROR(VLOOKUP(B88,Modules!C:D,2,0),"")</f>
        <v/>
      </c>
      <c r="D88" s="69"/>
      <c r="E88" s="67" t="str">
        <f>IFERROR(VLOOKUP($D88,Interventions!E:F,2,0),IFERROR(VLOOKUP($D88,Interventions!I:L,4,0),IFERROR(VLOOKUP($D88,Interventions!J:L,3,0),"")))</f>
        <v/>
      </c>
      <c r="F88" s="95"/>
      <c r="G88" s="96" t="str">
        <f>IF(IF(Modules!$D$4="EUR",F88*(Modules!$B$5),$F88)=0,"",IF(Modules!$D$4="EUR",F88*(Modules!$B$5),$F88))</f>
        <v/>
      </c>
      <c r="H88" s="31"/>
      <c r="I88" s="31"/>
      <c r="J88" s="30"/>
      <c r="K88" s="30"/>
      <c r="L88" s="97"/>
      <c r="M88" s="30"/>
      <c r="N88" s="30" t="str">
        <f>CLEAN(IFERROR(VLOOKUP($D88,Interventions!$E$1:$K$371,7,0),""))</f>
        <v/>
      </c>
      <c r="O88" s="30" t="str">
        <f>CLEAN(IF(D88="","",CONCATENATE(Modules!$B$8,PAAR!N88,R88)))</f>
        <v/>
      </c>
      <c r="P88" s="71">
        <f>IFERROR(INDEX('Dropdown Data'!$D$33:$D$35,MATCH(A88,'Dropdown Data'!$B$33:$B$35,0)),IFERROR(INDEX('Dropdown Data'!$D$33:$D$35,MATCH(A88,'Dropdown Data'!$C$33:$C$35,0)),A88))</f>
        <v>0</v>
      </c>
      <c r="Q88" s="71">
        <f>IFERROR(INDEX('Dropdown Data'!$D$33:$D$36,MATCH(J88,'Dropdown Data'!$B$33:$B$36,0)),IFERROR(INDEX('Dropdown Data'!$D$33:$D$36,MATCH(J88,'Dropdown Data'!$C$33:$C$36,0)),J88))</f>
        <v>0</v>
      </c>
      <c r="R88" s="10">
        <v>60</v>
      </c>
      <c r="S88" s="10" t="b">
        <f t="shared" si="0"/>
        <v>0</v>
      </c>
      <c r="T88" s="10">
        <f t="shared" si="1"/>
        <v>13</v>
      </c>
      <c r="U88" s="10" t="e">
        <f>IFERROR(VLOOKUP(B88,Modules!$E$11:$K$29,7,0),IFERROR(VLOOKUP(B88,Modules!$F$11:$K$29,6,0),VLOOKUP(B88,Modules!$G$11:$K$29,5,0)))</f>
        <v>#N/A</v>
      </c>
      <c r="V88" s="10" t="e">
        <f>MATCH(U88,Interventions!C:C,0)</f>
        <v>#N/A</v>
      </c>
      <c r="W88" s="10" t="e">
        <f>MATCH(U88,Interventions!C:C,1)</f>
        <v>#N/A</v>
      </c>
    </row>
    <row r="89" spans="1:23" ht="39.9" customHeight="1" x14ac:dyDescent="0.3">
      <c r="A89" s="30"/>
      <c r="B89" s="69"/>
      <c r="C89" s="70" t="str">
        <f>IFERROR(VLOOKUP(B89,Modules!C:D,2,0),"")</f>
        <v/>
      </c>
      <c r="D89" s="69"/>
      <c r="E89" s="67" t="str">
        <f>IFERROR(VLOOKUP($D89,Interventions!E:F,2,0),IFERROR(VLOOKUP($D89,Interventions!I:L,4,0),IFERROR(VLOOKUP($D89,Interventions!J:L,3,0),"")))</f>
        <v/>
      </c>
      <c r="F89" s="95"/>
      <c r="G89" s="96" t="str">
        <f>IF(IF(Modules!$D$4="EUR",F89*(Modules!$B$5),$F89)=0,"",IF(Modules!$D$4="EUR",F89*(Modules!$B$5),$F89))</f>
        <v/>
      </c>
      <c r="H89" s="31"/>
      <c r="I89" s="31"/>
      <c r="J89" s="30"/>
      <c r="K89" s="30"/>
      <c r="L89" s="97"/>
      <c r="M89" s="30"/>
      <c r="N89" s="30" t="str">
        <f>CLEAN(IFERROR(VLOOKUP($D89,Interventions!$E$1:$K$371,7,0),""))</f>
        <v/>
      </c>
      <c r="O89" s="30" t="str">
        <f>CLEAN(IF(D89="","",CONCATENATE(Modules!$B$8,PAAR!N89,R89)))</f>
        <v/>
      </c>
      <c r="P89" s="71">
        <f>IFERROR(INDEX('Dropdown Data'!$D$33:$D$35,MATCH(A89,'Dropdown Data'!$B$33:$B$35,0)),IFERROR(INDEX('Dropdown Data'!$D$33:$D$35,MATCH(A89,'Dropdown Data'!$C$33:$C$35,0)),A89))</f>
        <v>0</v>
      </c>
      <c r="Q89" s="71">
        <f>IFERROR(INDEX('Dropdown Data'!$D$33:$D$36,MATCH(J89,'Dropdown Data'!$B$33:$B$36,0)),IFERROR(INDEX('Dropdown Data'!$D$33:$D$36,MATCH(J89,'Dropdown Data'!$C$33:$C$36,0)),J89))</f>
        <v>0</v>
      </c>
      <c r="R89" s="10">
        <v>61</v>
      </c>
      <c r="S89" s="10" t="b">
        <f t="shared" si="0"/>
        <v>0</v>
      </c>
      <c r="T89" s="10">
        <f t="shared" si="1"/>
        <v>13</v>
      </c>
      <c r="U89" s="10" t="e">
        <f>IFERROR(VLOOKUP(B89,Modules!$E$11:$K$29,7,0),IFERROR(VLOOKUP(B89,Modules!$F$11:$K$29,6,0),VLOOKUP(B89,Modules!$G$11:$K$29,5,0)))</f>
        <v>#N/A</v>
      </c>
      <c r="V89" s="10" t="e">
        <f>MATCH(U89,Interventions!C:C,0)</f>
        <v>#N/A</v>
      </c>
      <c r="W89" s="10" t="e">
        <f>MATCH(U89,Interventions!C:C,1)</f>
        <v>#N/A</v>
      </c>
    </row>
    <row r="90" spans="1:23" ht="39.9" customHeight="1" x14ac:dyDescent="0.3">
      <c r="A90" s="30"/>
      <c r="B90" s="69"/>
      <c r="C90" s="70" t="str">
        <f>IFERROR(VLOOKUP(B90,Modules!C:D,2,0),"")</f>
        <v/>
      </c>
      <c r="D90" s="69"/>
      <c r="E90" s="67" t="str">
        <f>IFERROR(VLOOKUP($D90,Interventions!E:F,2,0),IFERROR(VLOOKUP($D90,Interventions!I:L,4,0),IFERROR(VLOOKUP($D90,Interventions!J:L,3,0),"")))</f>
        <v/>
      </c>
      <c r="F90" s="95"/>
      <c r="G90" s="96" t="str">
        <f>IF(IF(Modules!$D$4="EUR",F90*(Modules!$B$5),$F90)=0,"",IF(Modules!$D$4="EUR",F90*(Modules!$B$5),$F90))</f>
        <v/>
      </c>
      <c r="H90" s="31"/>
      <c r="I90" s="31"/>
      <c r="J90" s="30"/>
      <c r="K90" s="30"/>
      <c r="L90" s="97"/>
      <c r="M90" s="30"/>
      <c r="N90" s="30" t="str">
        <f>CLEAN(IFERROR(VLOOKUP($D90,Interventions!$E$1:$K$371,7,0),""))</f>
        <v/>
      </c>
      <c r="O90" s="30" t="str">
        <f>CLEAN(IF(D90="","",CONCATENATE(Modules!$B$8,PAAR!N90,R90)))</f>
        <v/>
      </c>
      <c r="P90" s="71">
        <f>IFERROR(INDEX('Dropdown Data'!$D$33:$D$35,MATCH(A90,'Dropdown Data'!$B$33:$B$35,0)),IFERROR(INDEX('Dropdown Data'!$D$33:$D$35,MATCH(A90,'Dropdown Data'!$C$33:$C$35,0)),A90))</f>
        <v>0</v>
      </c>
      <c r="Q90" s="71">
        <f>IFERROR(INDEX('Dropdown Data'!$D$33:$D$36,MATCH(J90,'Dropdown Data'!$B$33:$B$36,0)),IFERROR(INDEX('Dropdown Data'!$D$33:$D$36,MATCH(J90,'Dropdown Data'!$C$33:$C$36,0)),J90))</f>
        <v>0</v>
      </c>
      <c r="R90" s="10">
        <v>62</v>
      </c>
      <c r="S90" s="10" t="b">
        <f t="shared" si="0"/>
        <v>0</v>
      </c>
      <c r="T90" s="10">
        <f t="shared" si="1"/>
        <v>13</v>
      </c>
      <c r="U90" s="10" t="e">
        <f>IFERROR(VLOOKUP(B90,Modules!$E$11:$K$29,7,0),IFERROR(VLOOKUP(B90,Modules!$F$11:$K$29,6,0),VLOOKUP(B90,Modules!$G$11:$K$29,5,0)))</f>
        <v>#N/A</v>
      </c>
      <c r="V90" s="10" t="e">
        <f>MATCH(U90,Interventions!C:C,0)</f>
        <v>#N/A</v>
      </c>
      <c r="W90" s="10" t="e">
        <f>MATCH(U90,Interventions!C:C,1)</f>
        <v>#N/A</v>
      </c>
    </row>
    <row r="91" spans="1:23" ht="39.9" customHeight="1" x14ac:dyDescent="0.3">
      <c r="A91" s="30"/>
      <c r="B91" s="69"/>
      <c r="C91" s="70" t="str">
        <f>IFERROR(VLOOKUP(B91,Modules!C:D,2,0),"")</f>
        <v/>
      </c>
      <c r="D91" s="69"/>
      <c r="E91" s="67" t="str">
        <f>IFERROR(VLOOKUP($D91,Interventions!E:F,2,0),IFERROR(VLOOKUP($D91,Interventions!I:L,4,0),IFERROR(VLOOKUP($D91,Interventions!J:L,3,0),"")))</f>
        <v/>
      </c>
      <c r="F91" s="95"/>
      <c r="G91" s="96" t="str">
        <f>IF(IF(Modules!$D$4="EUR",F91*(Modules!$B$5),$F91)=0,"",IF(Modules!$D$4="EUR",F91*(Modules!$B$5),$F91))</f>
        <v/>
      </c>
      <c r="H91" s="31"/>
      <c r="I91" s="31"/>
      <c r="J91" s="30"/>
      <c r="K91" s="30"/>
      <c r="L91" s="97"/>
      <c r="M91" s="30"/>
      <c r="N91" s="30" t="str">
        <f>CLEAN(IFERROR(VLOOKUP($D91,Interventions!$E$1:$K$371,7,0),""))</f>
        <v/>
      </c>
      <c r="O91" s="30" t="str">
        <f>CLEAN(IF(D91="","",CONCATENATE(Modules!$B$8,PAAR!N91,R91)))</f>
        <v/>
      </c>
      <c r="P91" s="71">
        <f>IFERROR(INDEX('Dropdown Data'!$D$33:$D$35,MATCH(A91,'Dropdown Data'!$B$33:$B$35,0)),IFERROR(INDEX('Dropdown Data'!$D$33:$D$35,MATCH(A91,'Dropdown Data'!$C$33:$C$35,0)),A91))</f>
        <v>0</v>
      </c>
      <c r="Q91" s="71">
        <f>IFERROR(INDEX('Dropdown Data'!$D$33:$D$36,MATCH(J91,'Dropdown Data'!$B$33:$B$36,0)),IFERROR(INDEX('Dropdown Data'!$D$33:$D$36,MATCH(J91,'Dropdown Data'!$C$33:$C$36,0)),J91))</f>
        <v>0</v>
      </c>
      <c r="R91" s="10">
        <v>63</v>
      </c>
      <c r="S91" s="10" t="b">
        <f t="shared" si="0"/>
        <v>0</v>
      </c>
      <c r="T91" s="10">
        <f t="shared" si="1"/>
        <v>13</v>
      </c>
      <c r="U91" s="10" t="e">
        <f>IFERROR(VLOOKUP(B91,Modules!$E$11:$K$29,7,0),IFERROR(VLOOKUP(B91,Modules!$F$11:$K$29,6,0),VLOOKUP(B91,Modules!$G$11:$K$29,5,0)))</f>
        <v>#N/A</v>
      </c>
      <c r="V91" s="10" t="e">
        <f>MATCH(U91,Interventions!C:C,0)</f>
        <v>#N/A</v>
      </c>
      <c r="W91" s="10" t="e">
        <f>MATCH(U91,Interventions!C:C,1)</f>
        <v>#N/A</v>
      </c>
    </row>
    <row r="92" spans="1:23" ht="39.9" customHeight="1" x14ac:dyDescent="0.3">
      <c r="A92" s="30"/>
      <c r="B92" s="69"/>
      <c r="C92" s="70" t="str">
        <f>IFERROR(VLOOKUP(B92,Modules!C:D,2,0),"")</f>
        <v/>
      </c>
      <c r="D92" s="69"/>
      <c r="E92" s="67" t="str">
        <f>IFERROR(VLOOKUP($D92,Interventions!E:F,2,0),IFERROR(VLOOKUP($D92,Interventions!I:L,4,0),IFERROR(VLOOKUP($D92,Interventions!J:L,3,0),"")))</f>
        <v/>
      </c>
      <c r="F92" s="95"/>
      <c r="G92" s="96" t="str">
        <f>IF(IF(Modules!$D$4="EUR",F92*(Modules!$B$5),$F92)=0,"",IF(Modules!$D$4="EUR",F92*(Modules!$B$5),$F92))</f>
        <v/>
      </c>
      <c r="H92" s="31"/>
      <c r="I92" s="31"/>
      <c r="J92" s="30"/>
      <c r="K92" s="30"/>
      <c r="L92" s="97"/>
      <c r="M92" s="30"/>
      <c r="N92" s="30" t="str">
        <f>CLEAN(IFERROR(VLOOKUP($D92,Interventions!$E$1:$K$371,7,0),""))</f>
        <v/>
      </c>
      <c r="O92" s="30" t="str">
        <f>CLEAN(IF(D92="","",CONCATENATE(Modules!$B$8,PAAR!N92,R92)))</f>
        <v/>
      </c>
      <c r="P92" s="71">
        <f>IFERROR(INDEX('Dropdown Data'!$D$33:$D$35,MATCH(A92,'Dropdown Data'!$B$33:$B$35,0)),IFERROR(INDEX('Dropdown Data'!$D$33:$D$35,MATCH(A92,'Dropdown Data'!$C$33:$C$35,0)),A92))</f>
        <v>0</v>
      </c>
      <c r="Q92" s="71">
        <f>IFERROR(INDEX('Dropdown Data'!$D$33:$D$36,MATCH(J92,'Dropdown Data'!$B$33:$B$36,0)),IFERROR(INDEX('Dropdown Data'!$D$33:$D$36,MATCH(J92,'Dropdown Data'!$C$33:$C$36,0)),J92))</f>
        <v>0</v>
      </c>
      <c r="R92" s="10">
        <v>64</v>
      </c>
      <c r="S92" s="10" t="b">
        <f t="shared" si="0"/>
        <v>0</v>
      </c>
      <c r="T92" s="10">
        <f t="shared" si="1"/>
        <v>13</v>
      </c>
      <c r="U92" s="10" t="e">
        <f>IFERROR(VLOOKUP(B92,Modules!$E$11:$K$29,7,0),IFERROR(VLOOKUP(B92,Modules!$F$11:$K$29,6,0),VLOOKUP(B92,Modules!$G$11:$K$29,5,0)))</f>
        <v>#N/A</v>
      </c>
      <c r="V92" s="10" t="e">
        <f>MATCH(U92,Interventions!C:C,0)</f>
        <v>#N/A</v>
      </c>
      <c r="W92" s="10" t="e">
        <f>MATCH(U92,Interventions!C:C,1)</f>
        <v>#N/A</v>
      </c>
    </row>
    <row r="93" spans="1:23" ht="39.9" customHeight="1" x14ac:dyDescent="0.3">
      <c r="A93" s="30"/>
      <c r="B93" s="69"/>
      <c r="C93" s="70" t="str">
        <f>IFERROR(VLOOKUP(B93,Modules!C:D,2,0),"")</f>
        <v/>
      </c>
      <c r="D93" s="69"/>
      <c r="E93" s="67" t="str">
        <f>IFERROR(VLOOKUP($D93,Interventions!E:F,2,0),IFERROR(VLOOKUP($D93,Interventions!I:L,4,0),IFERROR(VLOOKUP($D93,Interventions!J:L,3,0),"")))</f>
        <v/>
      </c>
      <c r="F93" s="95"/>
      <c r="G93" s="96" t="str">
        <f>IF(IF(Modules!$D$4="EUR",F93*(Modules!$B$5),$F93)=0,"",IF(Modules!$D$4="EUR",F93*(Modules!$B$5),$F93))</f>
        <v/>
      </c>
      <c r="H93" s="31"/>
      <c r="I93" s="31"/>
      <c r="J93" s="30"/>
      <c r="K93" s="30"/>
      <c r="L93" s="97"/>
      <c r="M93" s="30"/>
      <c r="N93" s="30" t="str">
        <f>CLEAN(IFERROR(VLOOKUP($D93,Interventions!$E$1:$K$371,7,0),""))</f>
        <v/>
      </c>
      <c r="O93" s="30" t="str">
        <f>CLEAN(IF(D93="","",CONCATENATE(Modules!$B$8,PAAR!N93,R93)))</f>
        <v/>
      </c>
      <c r="P93" s="71">
        <f>IFERROR(INDEX('Dropdown Data'!$D$33:$D$35,MATCH(A93,'Dropdown Data'!$B$33:$B$35,0)),IFERROR(INDEX('Dropdown Data'!$D$33:$D$35,MATCH(A93,'Dropdown Data'!$C$33:$C$35,0)),A93))</f>
        <v>0</v>
      </c>
      <c r="Q93" s="71">
        <f>IFERROR(INDEX('Dropdown Data'!$D$33:$D$36,MATCH(J93,'Dropdown Data'!$B$33:$B$36,0)),IFERROR(INDEX('Dropdown Data'!$D$33:$D$36,MATCH(J93,'Dropdown Data'!$C$33:$C$36,0)),J93))</f>
        <v>0</v>
      </c>
      <c r="R93" s="10">
        <v>65</v>
      </c>
      <c r="S93" s="10" t="b">
        <f t="shared" si="0"/>
        <v>0</v>
      </c>
      <c r="T93" s="10">
        <f t="shared" si="1"/>
        <v>13</v>
      </c>
      <c r="U93" s="10" t="e">
        <f>IFERROR(VLOOKUP(B93,Modules!$E$11:$K$29,7,0),IFERROR(VLOOKUP(B93,Modules!$F$11:$K$29,6,0),VLOOKUP(B93,Modules!$G$11:$K$29,5,0)))</f>
        <v>#N/A</v>
      </c>
      <c r="V93" s="10" t="e">
        <f>MATCH(U93,Interventions!C:C,0)</f>
        <v>#N/A</v>
      </c>
      <c r="W93" s="10" t="e">
        <f>MATCH(U93,Interventions!C:C,1)</f>
        <v>#N/A</v>
      </c>
    </row>
    <row r="94" spans="1:23" ht="39.9" customHeight="1" x14ac:dyDescent="0.3">
      <c r="A94" s="30"/>
      <c r="B94" s="69"/>
      <c r="C94" s="70" t="str">
        <f>IFERROR(VLOOKUP(B94,Modules!C:D,2,0),"")</f>
        <v/>
      </c>
      <c r="D94" s="69"/>
      <c r="E94" s="67" t="str">
        <f>IFERROR(VLOOKUP($D94,Interventions!E:F,2,0),IFERROR(VLOOKUP($D94,Interventions!I:L,4,0),IFERROR(VLOOKUP($D94,Interventions!J:L,3,0),"")))</f>
        <v/>
      </c>
      <c r="F94" s="95"/>
      <c r="G94" s="96" t="str">
        <f>IF(IF(Modules!$D$4="EUR",F94*(Modules!$B$5),$F94)=0,"",IF(Modules!$D$4="EUR",F94*(Modules!$B$5),$F94))</f>
        <v/>
      </c>
      <c r="H94" s="31"/>
      <c r="I94" s="31"/>
      <c r="J94" s="30"/>
      <c r="K94" s="30"/>
      <c r="L94" s="97"/>
      <c r="M94" s="30"/>
      <c r="N94" s="30" t="str">
        <f>CLEAN(IFERROR(VLOOKUP($D94,Interventions!$E$1:$K$371,7,0),""))</f>
        <v/>
      </c>
      <c r="O94" s="30" t="str">
        <f>CLEAN(IF(D94="","",CONCATENATE(Modules!$B$8,PAAR!N94,R94)))</f>
        <v/>
      </c>
      <c r="P94" s="71">
        <f>IFERROR(INDEX('Dropdown Data'!$D$33:$D$35,MATCH(A94,'Dropdown Data'!$B$33:$B$35,0)),IFERROR(INDEX('Dropdown Data'!$D$33:$D$35,MATCH(A94,'Dropdown Data'!$C$33:$C$35,0)),A94))</f>
        <v>0</v>
      </c>
      <c r="Q94" s="71">
        <f>IFERROR(INDEX('Dropdown Data'!$D$33:$D$36,MATCH(J94,'Dropdown Data'!$B$33:$B$36,0)),IFERROR(INDEX('Dropdown Data'!$D$33:$D$36,MATCH(J94,'Dropdown Data'!$C$33:$C$36,0)),J94))</f>
        <v>0</v>
      </c>
      <c r="R94" s="10">
        <v>66</v>
      </c>
      <c r="S94" s="10" t="b">
        <f t="shared" ref="S94:S116" si="2">IF(AND($B$17&gt;0,NOT(ISBLANK(G94)),(OR(ISBLANK(J94),ISBLANK(L94)))),TRUE,FALSE)</f>
        <v>0</v>
      </c>
      <c r="T94" s="10">
        <f t="shared" ref="T94:T116" si="3">COUNTBLANK(A94:M94)</f>
        <v>13</v>
      </c>
      <c r="U94" s="10" t="e">
        <f>IFERROR(VLOOKUP(B94,Modules!$E$11:$K$29,7,0),IFERROR(VLOOKUP(B94,Modules!$F$11:$K$29,6,0),VLOOKUP(B94,Modules!$G$11:$K$29,5,0)))</f>
        <v>#N/A</v>
      </c>
      <c r="V94" s="10" t="e">
        <f>MATCH(U94,Interventions!C:C,0)</f>
        <v>#N/A</v>
      </c>
      <c r="W94" s="10" t="e">
        <f>MATCH(U94,Interventions!C:C,1)</f>
        <v>#N/A</v>
      </c>
    </row>
    <row r="95" spans="1:23" ht="39.9" customHeight="1" x14ac:dyDescent="0.3">
      <c r="A95" s="30"/>
      <c r="B95" s="69"/>
      <c r="C95" s="70" t="str">
        <f>IFERROR(VLOOKUP(B95,Modules!C:D,2,0),"")</f>
        <v/>
      </c>
      <c r="D95" s="69"/>
      <c r="E95" s="67" t="str">
        <f>IFERROR(VLOOKUP($D95,Interventions!E:F,2,0),IFERROR(VLOOKUP($D95,Interventions!I:L,4,0),IFERROR(VLOOKUP($D95,Interventions!J:L,3,0),"")))</f>
        <v/>
      </c>
      <c r="F95" s="95"/>
      <c r="G95" s="96" t="str">
        <f>IF(IF(Modules!$D$4="EUR",F95*(Modules!$B$5),$F95)=0,"",IF(Modules!$D$4="EUR",F95*(Modules!$B$5),$F95))</f>
        <v/>
      </c>
      <c r="H95" s="31"/>
      <c r="I95" s="31"/>
      <c r="J95" s="30"/>
      <c r="K95" s="30"/>
      <c r="L95" s="97"/>
      <c r="M95" s="30"/>
      <c r="N95" s="30" t="str">
        <f>CLEAN(IFERROR(VLOOKUP($D95,Interventions!$E$1:$K$371,7,0),""))</f>
        <v/>
      </c>
      <c r="O95" s="30" t="str">
        <f>CLEAN(IF(D95="","",CONCATENATE(Modules!$B$8,PAAR!N95,R95)))</f>
        <v/>
      </c>
      <c r="P95" s="71">
        <f>IFERROR(INDEX('Dropdown Data'!$D$33:$D$35,MATCH(A95,'Dropdown Data'!$B$33:$B$35,0)),IFERROR(INDEX('Dropdown Data'!$D$33:$D$35,MATCH(A95,'Dropdown Data'!$C$33:$C$35,0)),A95))</f>
        <v>0</v>
      </c>
      <c r="Q95" s="71">
        <f>IFERROR(INDEX('Dropdown Data'!$D$33:$D$36,MATCH(J95,'Dropdown Data'!$B$33:$B$36,0)),IFERROR(INDEX('Dropdown Data'!$D$33:$D$36,MATCH(J95,'Dropdown Data'!$C$33:$C$36,0)),J95))</f>
        <v>0</v>
      </c>
      <c r="R95" s="10">
        <v>67</v>
      </c>
      <c r="S95" s="10" t="b">
        <f t="shared" si="2"/>
        <v>0</v>
      </c>
      <c r="T95" s="10">
        <f t="shared" si="3"/>
        <v>13</v>
      </c>
      <c r="U95" s="10" t="e">
        <f>IFERROR(VLOOKUP(B95,Modules!$E$11:$K$29,7,0),IFERROR(VLOOKUP(B95,Modules!$F$11:$K$29,6,0),VLOOKUP(B95,Modules!$G$11:$K$29,5,0)))</f>
        <v>#N/A</v>
      </c>
      <c r="V95" s="10" t="e">
        <f>MATCH(U95,Interventions!C:C,0)</f>
        <v>#N/A</v>
      </c>
      <c r="W95" s="10" t="e">
        <f>MATCH(U95,Interventions!C:C,1)</f>
        <v>#N/A</v>
      </c>
    </row>
    <row r="96" spans="1:23" ht="39.9" customHeight="1" x14ac:dyDescent="0.3">
      <c r="A96" s="30"/>
      <c r="B96" s="69"/>
      <c r="C96" s="70" t="str">
        <f>IFERROR(VLOOKUP(B96,Modules!C:D,2,0),"")</f>
        <v/>
      </c>
      <c r="D96" s="69"/>
      <c r="E96" s="67" t="str">
        <f>IFERROR(VLOOKUP($D96,Interventions!E:F,2,0),IFERROR(VLOOKUP($D96,Interventions!I:L,4,0),IFERROR(VLOOKUP($D96,Interventions!J:L,3,0),"")))</f>
        <v/>
      </c>
      <c r="F96" s="95"/>
      <c r="G96" s="96" t="str">
        <f>IF(IF(Modules!$D$4="EUR",F96*(Modules!$B$5),$F96)=0,"",IF(Modules!$D$4="EUR",F96*(Modules!$B$5),$F96))</f>
        <v/>
      </c>
      <c r="H96" s="31"/>
      <c r="I96" s="31"/>
      <c r="J96" s="30"/>
      <c r="K96" s="30"/>
      <c r="L96" s="97"/>
      <c r="M96" s="30"/>
      <c r="N96" s="30" t="str">
        <f>CLEAN(IFERROR(VLOOKUP($D96,Interventions!$E$1:$K$371,7,0),""))</f>
        <v/>
      </c>
      <c r="O96" s="30" t="str">
        <f>CLEAN(IF(D96="","",CONCATENATE(Modules!$B$8,PAAR!N96,R96)))</f>
        <v/>
      </c>
      <c r="P96" s="71">
        <f>IFERROR(INDEX('Dropdown Data'!$D$33:$D$35,MATCH(A96,'Dropdown Data'!$B$33:$B$35,0)),IFERROR(INDEX('Dropdown Data'!$D$33:$D$35,MATCH(A96,'Dropdown Data'!$C$33:$C$35,0)),A96))</f>
        <v>0</v>
      </c>
      <c r="Q96" s="71">
        <f>IFERROR(INDEX('Dropdown Data'!$D$33:$D$36,MATCH(J96,'Dropdown Data'!$B$33:$B$36,0)),IFERROR(INDEX('Dropdown Data'!$D$33:$D$36,MATCH(J96,'Dropdown Data'!$C$33:$C$36,0)),J96))</f>
        <v>0</v>
      </c>
      <c r="R96" s="10">
        <v>68</v>
      </c>
      <c r="S96" s="10" t="b">
        <f t="shared" si="2"/>
        <v>0</v>
      </c>
      <c r="T96" s="10">
        <f t="shared" si="3"/>
        <v>13</v>
      </c>
      <c r="U96" s="10" t="e">
        <f>IFERROR(VLOOKUP(B96,Modules!$E$11:$K$29,7,0),IFERROR(VLOOKUP(B96,Modules!$F$11:$K$29,6,0),VLOOKUP(B96,Modules!$G$11:$K$29,5,0)))</f>
        <v>#N/A</v>
      </c>
      <c r="V96" s="10" t="e">
        <f>MATCH(U96,Interventions!C:C,0)</f>
        <v>#N/A</v>
      </c>
      <c r="W96" s="10" t="e">
        <f>MATCH(U96,Interventions!C:C,1)</f>
        <v>#N/A</v>
      </c>
    </row>
    <row r="97" spans="1:23" ht="39.9" customHeight="1" x14ac:dyDescent="0.3">
      <c r="A97" s="30"/>
      <c r="B97" s="69"/>
      <c r="C97" s="70" t="str">
        <f>IFERROR(VLOOKUP(B97,Modules!C:D,2,0),"")</f>
        <v/>
      </c>
      <c r="D97" s="69"/>
      <c r="E97" s="67" t="str">
        <f>IFERROR(VLOOKUP($D97,Interventions!E:F,2,0),IFERROR(VLOOKUP($D97,Interventions!I:L,4,0),IFERROR(VLOOKUP($D97,Interventions!J:L,3,0),"")))</f>
        <v/>
      </c>
      <c r="F97" s="95"/>
      <c r="G97" s="96" t="str">
        <f>IF(IF(Modules!$D$4="EUR",F97*(Modules!$B$5),$F97)=0,"",IF(Modules!$D$4="EUR",F97*(Modules!$B$5),$F97))</f>
        <v/>
      </c>
      <c r="H97" s="31"/>
      <c r="I97" s="31"/>
      <c r="J97" s="30"/>
      <c r="K97" s="30"/>
      <c r="L97" s="97"/>
      <c r="M97" s="30"/>
      <c r="N97" s="30" t="str">
        <f>CLEAN(IFERROR(VLOOKUP($D97,Interventions!$E$1:$K$371,7,0),""))</f>
        <v/>
      </c>
      <c r="O97" s="30" t="str">
        <f>CLEAN(IF(D97="","",CONCATENATE(Modules!$B$8,PAAR!N97,R97)))</f>
        <v/>
      </c>
      <c r="P97" s="71">
        <f>IFERROR(INDEX('Dropdown Data'!$D$33:$D$35,MATCH(A97,'Dropdown Data'!$B$33:$B$35,0)),IFERROR(INDEX('Dropdown Data'!$D$33:$D$35,MATCH(A97,'Dropdown Data'!$C$33:$C$35,0)),A97))</f>
        <v>0</v>
      </c>
      <c r="Q97" s="71">
        <f>IFERROR(INDEX('Dropdown Data'!$D$33:$D$36,MATCH(J97,'Dropdown Data'!$B$33:$B$36,0)),IFERROR(INDEX('Dropdown Data'!$D$33:$D$36,MATCH(J97,'Dropdown Data'!$C$33:$C$36,0)),J97))</f>
        <v>0</v>
      </c>
      <c r="R97" s="10">
        <v>69</v>
      </c>
      <c r="S97" s="10" t="b">
        <f t="shared" si="2"/>
        <v>0</v>
      </c>
      <c r="T97" s="10">
        <f t="shared" si="3"/>
        <v>13</v>
      </c>
      <c r="U97" s="10" t="e">
        <f>IFERROR(VLOOKUP(B97,Modules!$E$11:$K$29,7,0),IFERROR(VLOOKUP(B97,Modules!$F$11:$K$29,6,0),VLOOKUP(B97,Modules!$G$11:$K$29,5,0)))</f>
        <v>#N/A</v>
      </c>
      <c r="V97" s="10" t="e">
        <f>MATCH(U97,Interventions!C:C,0)</f>
        <v>#N/A</v>
      </c>
      <c r="W97" s="10" t="e">
        <f>MATCH(U97,Interventions!C:C,1)</f>
        <v>#N/A</v>
      </c>
    </row>
    <row r="98" spans="1:23" ht="39.9" customHeight="1" x14ac:dyDescent="0.3">
      <c r="A98" s="30"/>
      <c r="B98" s="69"/>
      <c r="C98" s="70" t="str">
        <f>IFERROR(VLOOKUP(B98,Modules!C:D,2,0),"")</f>
        <v/>
      </c>
      <c r="D98" s="69"/>
      <c r="E98" s="67" t="str">
        <f>IFERROR(VLOOKUP($D98,Interventions!E:F,2,0),IFERROR(VLOOKUP($D98,Interventions!I:L,4,0),IFERROR(VLOOKUP($D98,Interventions!J:L,3,0),"")))</f>
        <v/>
      </c>
      <c r="F98" s="95"/>
      <c r="G98" s="96" t="str">
        <f>IF(IF(Modules!$D$4="EUR",F98*(Modules!$B$5),$F98)=0,"",IF(Modules!$D$4="EUR",F98*(Modules!$B$5),$F98))</f>
        <v/>
      </c>
      <c r="H98" s="31"/>
      <c r="I98" s="31"/>
      <c r="J98" s="30"/>
      <c r="K98" s="30"/>
      <c r="L98" s="97"/>
      <c r="M98" s="30"/>
      <c r="N98" s="30" t="str">
        <f>CLEAN(IFERROR(VLOOKUP($D98,Interventions!$E$1:$K$371,7,0),""))</f>
        <v/>
      </c>
      <c r="O98" s="30" t="str">
        <f>CLEAN(IF(D98="","",CONCATENATE(Modules!$B$8,PAAR!N98,R98)))</f>
        <v/>
      </c>
      <c r="P98" s="71">
        <f>IFERROR(INDEX('Dropdown Data'!$D$33:$D$35,MATCH(A98,'Dropdown Data'!$B$33:$B$35,0)),IFERROR(INDEX('Dropdown Data'!$D$33:$D$35,MATCH(A98,'Dropdown Data'!$C$33:$C$35,0)),A98))</f>
        <v>0</v>
      </c>
      <c r="Q98" s="71">
        <f>IFERROR(INDEX('Dropdown Data'!$D$33:$D$36,MATCH(J98,'Dropdown Data'!$B$33:$B$36,0)),IFERROR(INDEX('Dropdown Data'!$D$33:$D$36,MATCH(J98,'Dropdown Data'!$C$33:$C$36,0)),J98))</f>
        <v>0</v>
      </c>
      <c r="R98" s="10">
        <v>70</v>
      </c>
      <c r="S98" s="10" t="b">
        <f t="shared" si="2"/>
        <v>0</v>
      </c>
      <c r="T98" s="10">
        <f t="shared" si="3"/>
        <v>13</v>
      </c>
      <c r="U98" s="10" t="e">
        <f>IFERROR(VLOOKUP(B98,Modules!$E$11:$K$29,7,0),IFERROR(VLOOKUP(B98,Modules!$F$11:$K$29,6,0),VLOOKUP(B98,Modules!$G$11:$K$29,5,0)))</f>
        <v>#N/A</v>
      </c>
      <c r="V98" s="10" t="e">
        <f>MATCH(U98,Interventions!C:C,0)</f>
        <v>#N/A</v>
      </c>
      <c r="W98" s="10" t="e">
        <f>MATCH(U98,Interventions!C:C,1)</f>
        <v>#N/A</v>
      </c>
    </row>
    <row r="99" spans="1:23" ht="39.9" customHeight="1" x14ac:dyDescent="0.3">
      <c r="A99" s="30"/>
      <c r="B99" s="69"/>
      <c r="C99" s="70" t="str">
        <f>IFERROR(VLOOKUP(B99,Modules!C:D,2,0),"")</f>
        <v/>
      </c>
      <c r="D99" s="69"/>
      <c r="E99" s="67" t="str">
        <f>IFERROR(VLOOKUP($D99,Interventions!E:F,2,0),IFERROR(VLOOKUP($D99,Interventions!I:L,4,0),IFERROR(VLOOKUP($D99,Interventions!J:L,3,0),"")))</f>
        <v/>
      </c>
      <c r="F99" s="95"/>
      <c r="G99" s="96" t="str">
        <f>IF(IF(Modules!$D$4="EUR",F99*(Modules!$B$5),$F99)=0,"",IF(Modules!$D$4="EUR",F99*(Modules!$B$5),$F99))</f>
        <v/>
      </c>
      <c r="H99" s="31"/>
      <c r="I99" s="31"/>
      <c r="J99" s="30"/>
      <c r="K99" s="30"/>
      <c r="L99" s="97"/>
      <c r="M99" s="30"/>
      <c r="N99" s="30" t="str">
        <f>CLEAN(IFERROR(VLOOKUP($D99,Interventions!$E$1:$K$371,7,0),""))</f>
        <v/>
      </c>
      <c r="O99" s="30" t="str">
        <f>CLEAN(IF(D99="","",CONCATENATE(Modules!$B$8,PAAR!N99,R99)))</f>
        <v/>
      </c>
      <c r="P99" s="71">
        <f>IFERROR(INDEX('Dropdown Data'!$D$33:$D$35,MATCH(A99,'Dropdown Data'!$B$33:$B$35,0)),IFERROR(INDEX('Dropdown Data'!$D$33:$D$35,MATCH(A99,'Dropdown Data'!$C$33:$C$35,0)),A99))</f>
        <v>0</v>
      </c>
      <c r="Q99" s="71">
        <f>IFERROR(INDEX('Dropdown Data'!$D$33:$D$36,MATCH(J99,'Dropdown Data'!$B$33:$B$36,0)),IFERROR(INDEX('Dropdown Data'!$D$33:$D$36,MATCH(J99,'Dropdown Data'!$C$33:$C$36,0)),J99))</f>
        <v>0</v>
      </c>
      <c r="R99" s="10">
        <v>71</v>
      </c>
      <c r="S99" s="10" t="b">
        <f t="shared" si="2"/>
        <v>0</v>
      </c>
      <c r="T99" s="10">
        <f t="shared" si="3"/>
        <v>13</v>
      </c>
      <c r="U99" s="10" t="e">
        <f>IFERROR(VLOOKUP(B99,Modules!$E$11:$K$29,7,0),IFERROR(VLOOKUP(B99,Modules!$F$11:$K$29,6,0),VLOOKUP(B99,Modules!$G$11:$K$29,5,0)))</f>
        <v>#N/A</v>
      </c>
      <c r="V99" s="10" t="e">
        <f>MATCH(U99,Interventions!C:C,0)</f>
        <v>#N/A</v>
      </c>
      <c r="W99" s="10" t="e">
        <f>MATCH(U99,Interventions!C:C,1)</f>
        <v>#N/A</v>
      </c>
    </row>
    <row r="100" spans="1:23" ht="39.9" customHeight="1" x14ac:dyDescent="0.3">
      <c r="A100" s="30"/>
      <c r="B100" s="69"/>
      <c r="C100" s="70" t="str">
        <f>IFERROR(VLOOKUP(B100,Modules!C:D,2,0),"")</f>
        <v/>
      </c>
      <c r="D100" s="69"/>
      <c r="E100" s="67" t="str">
        <f>IFERROR(VLOOKUP($D100,Interventions!E:F,2,0),IFERROR(VLOOKUP($D100,Interventions!I:L,4,0),IFERROR(VLOOKUP($D100,Interventions!J:L,3,0),"")))</f>
        <v/>
      </c>
      <c r="F100" s="95"/>
      <c r="G100" s="96" t="str">
        <f>IF(IF(Modules!$D$4="EUR",F100*(Modules!$B$5),$F100)=0,"",IF(Modules!$D$4="EUR",F100*(Modules!$B$5),$F100))</f>
        <v/>
      </c>
      <c r="H100" s="31"/>
      <c r="I100" s="31"/>
      <c r="J100" s="30"/>
      <c r="K100" s="30"/>
      <c r="L100" s="97"/>
      <c r="M100" s="30"/>
      <c r="N100" s="30" t="str">
        <f>CLEAN(IFERROR(VLOOKUP($D100,Interventions!$E$1:$K$371,7,0),""))</f>
        <v/>
      </c>
      <c r="O100" s="30" t="str">
        <f>CLEAN(IF(D100="","",CONCATENATE(Modules!$B$8,PAAR!N100,R100)))</f>
        <v/>
      </c>
      <c r="P100" s="71">
        <f>IFERROR(INDEX('Dropdown Data'!$D$33:$D$35,MATCH(A100,'Dropdown Data'!$B$33:$B$35,0)),IFERROR(INDEX('Dropdown Data'!$D$33:$D$35,MATCH(A100,'Dropdown Data'!$C$33:$C$35,0)),A100))</f>
        <v>0</v>
      </c>
      <c r="Q100" s="71">
        <f>IFERROR(INDEX('Dropdown Data'!$D$33:$D$36,MATCH(J100,'Dropdown Data'!$B$33:$B$36,0)),IFERROR(INDEX('Dropdown Data'!$D$33:$D$36,MATCH(J100,'Dropdown Data'!$C$33:$C$36,0)),J100))</f>
        <v>0</v>
      </c>
      <c r="R100" s="10">
        <v>72</v>
      </c>
      <c r="S100" s="10" t="b">
        <f t="shared" si="2"/>
        <v>0</v>
      </c>
      <c r="T100" s="10">
        <f t="shared" si="3"/>
        <v>13</v>
      </c>
      <c r="U100" s="10" t="e">
        <f>IFERROR(VLOOKUP(B100,Modules!$E$11:$K$29,7,0),IFERROR(VLOOKUP(B100,Modules!$F$11:$K$29,6,0),VLOOKUP(B100,Modules!$G$11:$K$29,5,0)))</f>
        <v>#N/A</v>
      </c>
      <c r="V100" s="10" t="e">
        <f>MATCH(U100,Interventions!C:C,0)</f>
        <v>#N/A</v>
      </c>
      <c r="W100" s="10" t="e">
        <f>MATCH(U100,Interventions!C:C,1)</f>
        <v>#N/A</v>
      </c>
    </row>
    <row r="101" spans="1:23" ht="39.9" customHeight="1" x14ac:dyDescent="0.3">
      <c r="A101" s="30"/>
      <c r="B101" s="69"/>
      <c r="C101" s="70" t="str">
        <f>IFERROR(VLOOKUP(B101,Modules!C:D,2,0),"")</f>
        <v/>
      </c>
      <c r="D101" s="69"/>
      <c r="E101" s="67" t="str">
        <f>IFERROR(VLOOKUP($D101,Interventions!E:F,2,0),IFERROR(VLOOKUP($D101,Interventions!I:L,4,0),IFERROR(VLOOKUP($D101,Interventions!J:L,3,0),"")))</f>
        <v/>
      </c>
      <c r="F101" s="95"/>
      <c r="G101" s="96" t="str">
        <f>IF(IF(Modules!$D$4="EUR",F101*(Modules!$B$5),$F101)=0,"",IF(Modules!$D$4="EUR",F101*(Modules!$B$5),$F101))</f>
        <v/>
      </c>
      <c r="H101" s="31"/>
      <c r="I101" s="31"/>
      <c r="J101" s="30"/>
      <c r="K101" s="30"/>
      <c r="L101" s="97"/>
      <c r="M101" s="30"/>
      <c r="N101" s="30" t="str">
        <f>CLEAN(IFERROR(VLOOKUP($D101,Interventions!$E$1:$K$371,7,0),""))</f>
        <v/>
      </c>
      <c r="O101" s="30" t="str">
        <f>CLEAN(IF(D101="","",CONCATENATE(Modules!$B$8,PAAR!N101,R101)))</f>
        <v/>
      </c>
      <c r="P101" s="71">
        <f>IFERROR(INDEX('Dropdown Data'!$D$33:$D$35,MATCH(A101,'Dropdown Data'!$B$33:$B$35,0)),IFERROR(INDEX('Dropdown Data'!$D$33:$D$35,MATCH(A101,'Dropdown Data'!$C$33:$C$35,0)),A101))</f>
        <v>0</v>
      </c>
      <c r="Q101" s="71">
        <f>IFERROR(INDEX('Dropdown Data'!$D$33:$D$36,MATCH(J101,'Dropdown Data'!$B$33:$B$36,0)),IFERROR(INDEX('Dropdown Data'!$D$33:$D$36,MATCH(J101,'Dropdown Data'!$C$33:$C$36,0)),J101))</f>
        <v>0</v>
      </c>
      <c r="R101" s="10">
        <v>73</v>
      </c>
      <c r="S101" s="10" t="b">
        <f t="shared" si="2"/>
        <v>0</v>
      </c>
      <c r="T101" s="10">
        <f t="shared" si="3"/>
        <v>13</v>
      </c>
      <c r="U101" s="10" t="e">
        <f>IFERROR(VLOOKUP(B101,Modules!$E$11:$K$29,7,0),IFERROR(VLOOKUP(B101,Modules!$F$11:$K$29,6,0),VLOOKUP(B101,Modules!$G$11:$K$29,5,0)))</f>
        <v>#N/A</v>
      </c>
      <c r="V101" s="10" t="e">
        <f>MATCH(U101,Interventions!C:C,0)</f>
        <v>#N/A</v>
      </c>
      <c r="W101" s="10" t="e">
        <f>MATCH(U101,Interventions!C:C,1)</f>
        <v>#N/A</v>
      </c>
    </row>
    <row r="102" spans="1:23" ht="39.9" customHeight="1" x14ac:dyDescent="0.3">
      <c r="A102" s="30"/>
      <c r="B102" s="69"/>
      <c r="C102" s="70" t="str">
        <f>IFERROR(VLOOKUP(B102,Modules!C:D,2,0),"")</f>
        <v/>
      </c>
      <c r="D102" s="69"/>
      <c r="E102" s="67" t="str">
        <f>IFERROR(VLOOKUP($D102,Interventions!E:F,2,0),IFERROR(VLOOKUP($D102,Interventions!I:L,4,0),IFERROR(VLOOKUP($D102,Interventions!J:L,3,0),"")))</f>
        <v/>
      </c>
      <c r="F102" s="95"/>
      <c r="G102" s="96" t="str">
        <f>IF(IF(Modules!$D$4="EUR",F102*(Modules!$B$5),$F102)=0,"",IF(Modules!$D$4="EUR",F102*(Modules!$B$5),$F102))</f>
        <v/>
      </c>
      <c r="H102" s="31"/>
      <c r="I102" s="31"/>
      <c r="J102" s="30"/>
      <c r="K102" s="30"/>
      <c r="L102" s="97"/>
      <c r="M102" s="30"/>
      <c r="N102" s="30" t="str">
        <f>CLEAN(IFERROR(VLOOKUP($D102,Interventions!$E$1:$K$371,7,0),""))</f>
        <v/>
      </c>
      <c r="O102" s="30" t="str">
        <f>CLEAN(IF(D102="","",CONCATENATE(Modules!$B$8,PAAR!N102,R102)))</f>
        <v/>
      </c>
      <c r="P102" s="71">
        <f>IFERROR(INDEX('Dropdown Data'!$D$33:$D$35,MATCH(A102,'Dropdown Data'!$B$33:$B$35,0)),IFERROR(INDEX('Dropdown Data'!$D$33:$D$35,MATCH(A102,'Dropdown Data'!$C$33:$C$35,0)),A102))</f>
        <v>0</v>
      </c>
      <c r="Q102" s="71">
        <f>IFERROR(INDEX('Dropdown Data'!$D$33:$D$36,MATCH(J102,'Dropdown Data'!$B$33:$B$36,0)),IFERROR(INDEX('Dropdown Data'!$D$33:$D$36,MATCH(J102,'Dropdown Data'!$C$33:$C$36,0)),J102))</f>
        <v>0</v>
      </c>
      <c r="R102" s="10">
        <v>74</v>
      </c>
      <c r="S102" s="10" t="b">
        <f t="shared" si="2"/>
        <v>0</v>
      </c>
      <c r="T102" s="10">
        <f t="shared" si="3"/>
        <v>13</v>
      </c>
      <c r="U102" s="10" t="e">
        <f>IFERROR(VLOOKUP(B102,Modules!$E$11:$K$29,7,0),IFERROR(VLOOKUP(B102,Modules!$F$11:$K$29,6,0),VLOOKUP(B102,Modules!$G$11:$K$29,5,0)))</f>
        <v>#N/A</v>
      </c>
      <c r="V102" s="10" t="e">
        <f>MATCH(U102,Interventions!C:C,0)</f>
        <v>#N/A</v>
      </c>
      <c r="W102" s="10" t="e">
        <f>MATCH(U102,Interventions!C:C,1)</f>
        <v>#N/A</v>
      </c>
    </row>
    <row r="103" spans="1:23" ht="39.9" customHeight="1" x14ac:dyDescent="0.3">
      <c r="A103" s="30"/>
      <c r="B103" s="69"/>
      <c r="C103" s="70" t="str">
        <f>IFERROR(VLOOKUP(B103,Modules!C:D,2,0),"")</f>
        <v/>
      </c>
      <c r="D103" s="69"/>
      <c r="E103" s="67" t="str">
        <f>IFERROR(VLOOKUP($D103,Interventions!E:F,2,0),IFERROR(VLOOKUP($D103,Interventions!I:L,4,0),IFERROR(VLOOKUP($D103,Interventions!J:L,3,0),"")))</f>
        <v/>
      </c>
      <c r="F103" s="95"/>
      <c r="G103" s="96" t="str">
        <f>IF(IF(Modules!$D$4="EUR",F103*(Modules!$B$5),$F103)=0,"",IF(Modules!$D$4="EUR",F103*(Modules!$B$5),$F103))</f>
        <v/>
      </c>
      <c r="H103" s="31"/>
      <c r="I103" s="31"/>
      <c r="J103" s="30"/>
      <c r="K103" s="30"/>
      <c r="L103" s="97"/>
      <c r="M103" s="30"/>
      <c r="N103" s="30" t="str">
        <f>CLEAN(IFERROR(VLOOKUP($D103,Interventions!$E$1:$K$371,7,0),""))</f>
        <v/>
      </c>
      <c r="O103" s="30" t="str">
        <f>CLEAN(IF(D103="","",CONCATENATE(Modules!$B$8,PAAR!N103,R103)))</f>
        <v/>
      </c>
      <c r="P103" s="71">
        <f>IFERROR(INDEX('Dropdown Data'!$D$33:$D$35,MATCH(A103,'Dropdown Data'!$B$33:$B$35,0)),IFERROR(INDEX('Dropdown Data'!$D$33:$D$35,MATCH(A103,'Dropdown Data'!$C$33:$C$35,0)),A103))</f>
        <v>0</v>
      </c>
      <c r="Q103" s="71">
        <f>IFERROR(INDEX('Dropdown Data'!$D$33:$D$36,MATCH(J103,'Dropdown Data'!$B$33:$B$36,0)),IFERROR(INDEX('Dropdown Data'!$D$33:$D$36,MATCH(J103,'Dropdown Data'!$C$33:$C$36,0)),J103))</f>
        <v>0</v>
      </c>
      <c r="R103" s="10">
        <v>75</v>
      </c>
      <c r="S103" s="10" t="b">
        <f t="shared" si="2"/>
        <v>0</v>
      </c>
      <c r="T103" s="10">
        <f t="shared" si="3"/>
        <v>13</v>
      </c>
      <c r="U103" s="10" t="e">
        <f>IFERROR(VLOOKUP(B103,Modules!$E$11:$K$29,7,0),IFERROR(VLOOKUP(B103,Modules!$F$11:$K$29,6,0),VLOOKUP(B103,Modules!$G$11:$K$29,5,0)))</f>
        <v>#N/A</v>
      </c>
      <c r="V103" s="10" t="e">
        <f>MATCH(U103,Interventions!C:C,0)</f>
        <v>#N/A</v>
      </c>
      <c r="W103" s="10" t="e">
        <f>MATCH(U103,Interventions!C:C,1)</f>
        <v>#N/A</v>
      </c>
    </row>
    <row r="104" spans="1:23" ht="39.9" customHeight="1" x14ac:dyDescent="0.3">
      <c r="A104" s="30"/>
      <c r="B104" s="69"/>
      <c r="C104" s="70" t="str">
        <f>IFERROR(VLOOKUP(B104,Modules!C:D,2,0),"")</f>
        <v/>
      </c>
      <c r="D104" s="69"/>
      <c r="E104" s="67" t="str">
        <f>IFERROR(VLOOKUP($D104,Interventions!E:F,2,0),IFERROR(VLOOKUP($D104,Interventions!I:L,4,0),IFERROR(VLOOKUP($D104,Interventions!J:L,3,0),"")))</f>
        <v/>
      </c>
      <c r="F104" s="95"/>
      <c r="G104" s="96" t="str">
        <f>IF(IF(Modules!$D$4="EUR",F104*(Modules!$B$5),$F104)=0,"",IF(Modules!$D$4="EUR",F104*(Modules!$B$5),$F104))</f>
        <v/>
      </c>
      <c r="H104" s="31"/>
      <c r="I104" s="31"/>
      <c r="J104" s="30"/>
      <c r="K104" s="30"/>
      <c r="L104" s="97"/>
      <c r="M104" s="30"/>
      <c r="N104" s="30" t="str">
        <f>CLEAN(IFERROR(VLOOKUP($D104,Interventions!$E$1:$K$371,7,0),""))</f>
        <v/>
      </c>
      <c r="O104" s="30" t="str">
        <f>CLEAN(IF(D104="","",CONCATENATE(Modules!$B$8,PAAR!N104,R104)))</f>
        <v/>
      </c>
      <c r="P104" s="71">
        <f>IFERROR(INDEX('Dropdown Data'!$D$33:$D$35,MATCH(A104,'Dropdown Data'!$B$33:$B$35,0)),IFERROR(INDEX('Dropdown Data'!$D$33:$D$35,MATCH(A104,'Dropdown Data'!$C$33:$C$35,0)),A104))</f>
        <v>0</v>
      </c>
      <c r="Q104" s="71">
        <f>IFERROR(INDEX('Dropdown Data'!$D$33:$D$36,MATCH(J104,'Dropdown Data'!$B$33:$B$36,0)),IFERROR(INDEX('Dropdown Data'!$D$33:$D$36,MATCH(J104,'Dropdown Data'!$C$33:$C$36,0)),J104))</f>
        <v>0</v>
      </c>
      <c r="R104" s="10">
        <v>76</v>
      </c>
      <c r="S104" s="10" t="b">
        <f t="shared" si="2"/>
        <v>0</v>
      </c>
      <c r="T104" s="10">
        <f t="shared" si="3"/>
        <v>13</v>
      </c>
      <c r="U104" s="10" t="e">
        <f>IFERROR(VLOOKUP(B104,Modules!$E$11:$K$29,7,0),IFERROR(VLOOKUP(B104,Modules!$F$11:$K$29,6,0),VLOOKUP(B104,Modules!$G$11:$K$29,5,0)))</f>
        <v>#N/A</v>
      </c>
      <c r="V104" s="10" t="e">
        <f>MATCH(U104,Interventions!C:C,0)</f>
        <v>#N/A</v>
      </c>
      <c r="W104" s="10" t="e">
        <f>MATCH(U104,Interventions!C:C,1)</f>
        <v>#N/A</v>
      </c>
    </row>
    <row r="105" spans="1:23" ht="39.9" customHeight="1" x14ac:dyDescent="0.3">
      <c r="A105" s="30"/>
      <c r="B105" s="69"/>
      <c r="C105" s="70" t="str">
        <f>IFERROR(VLOOKUP(B105,Modules!C:D,2,0),"")</f>
        <v/>
      </c>
      <c r="D105" s="69"/>
      <c r="E105" s="67" t="str">
        <f>IFERROR(VLOOKUP($D105,Interventions!E:F,2,0),IFERROR(VLOOKUP($D105,Interventions!I:L,4,0),IFERROR(VLOOKUP($D105,Interventions!J:L,3,0),"")))</f>
        <v/>
      </c>
      <c r="F105" s="95"/>
      <c r="G105" s="96" t="str">
        <f>IF(IF(Modules!$D$4="EUR",F105*(Modules!$B$5),$F105)=0,"",IF(Modules!$D$4="EUR",F105*(Modules!$B$5),$F105))</f>
        <v/>
      </c>
      <c r="H105" s="31"/>
      <c r="I105" s="31"/>
      <c r="J105" s="30"/>
      <c r="K105" s="30"/>
      <c r="L105" s="97"/>
      <c r="M105" s="30"/>
      <c r="N105" s="30" t="str">
        <f>CLEAN(IFERROR(VLOOKUP($D105,Interventions!$E$1:$K$371,7,0),""))</f>
        <v/>
      </c>
      <c r="O105" s="30" t="str">
        <f>CLEAN(IF(D105="","",CONCATENATE(Modules!$B$8,PAAR!N105,R105)))</f>
        <v/>
      </c>
      <c r="P105" s="71">
        <f>IFERROR(INDEX('Dropdown Data'!$D$33:$D$35,MATCH(A105,'Dropdown Data'!$B$33:$B$35,0)),IFERROR(INDEX('Dropdown Data'!$D$33:$D$35,MATCH(A105,'Dropdown Data'!$C$33:$C$35,0)),A105))</f>
        <v>0</v>
      </c>
      <c r="Q105" s="71">
        <f>IFERROR(INDEX('Dropdown Data'!$D$33:$D$36,MATCH(J105,'Dropdown Data'!$B$33:$B$36,0)),IFERROR(INDEX('Dropdown Data'!$D$33:$D$36,MATCH(J105,'Dropdown Data'!$C$33:$C$36,0)),J105))</f>
        <v>0</v>
      </c>
      <c r="R105" s="10">
        <v>77</v>
      </c>
      <c r="S105" s="10" t="b">
        <f t="shared" si="2"/>
        <v>0</v>
      </c>
      <c r="T105" s="10">
        <f t="shared" si="3"/>
        <v>13</v>
      </c>
      <c r="U105" s="10" t="e">
        <f>IFERROR(VLOOKUP(B105,Modules!$E$11:$K$29,7,0),IFERROR(VLOOKUP(B105,Modules!$F$11:$K$29,6,0),VLOOKUP(B105,Modules!$G$11:$K$29,5,0)))</f>
        <v>#N/A</v>
      </c>
      <c r="V105" s="10" t="e">
        <f>MATCH(U105,Interventions!C:C,0)</f>
        <v>#N/A</v>
      </c>
      <c r="W105" s="10" t="e">
        <f>MATCH(U105,Interventions!C:C,1)</f>
        <v>#N/A</v>
      </c>
    </row>
    <row r="106" spans="1:23" ht="39.9" customHeight="1" x14ac:dyDescent="0.3">
      <c r="A106" s="30"/>
      <c r="B106" s="69"/>
      <c r="C106" s="70" t="str">
        <f>IFERROR(VLOOKUP(B106,Modules!C:D,2,0),"")</f>
        <v/>
      </c>
      <c r="D106" s="69"/>
      <c r="E106" s="67" t="str">
        <f>IFERROR(VLOOKUP($D106,Interventions!E:F,2,0),IFERROR(VLOOKUP($D106,Interventions!I:L,4,0),IFERROR(VLOOKUP($D106,Interventions!J:L,3,0),"")))</f>
        <v/>
      </c>
      <c r="F106" s="95"/>
      <c r="G106" s="96" t="str">
        <f>IF(IF(Modules!$D$4="EUR",F106*(Modules!$B$5),$F106)=0,"",IF(Modules!$D$4="EUR",F106*(Modules!$B$5),$F106))</f>
        <v/>
      </c>
      <c r="H106" s="31"/>
      <c r="I106" s="31"/>
      <c r="J106" s="30"/>
      <c r="K106" s="30"/>
      <c r="L106" s="97"/>
      <c r="M106" s="30"/>
      <c r="N106" s="30" t="str">
        <f>CLEAN(IFERROR(VLOOKUP($D106,Interventions!$E$1:$K$371,7,0),""))</f>
        <v/>
      </c>
      <c r="O106" s="30" t="str">
        <f>CLEAN(IF(D106="","",CONCATENATE(Modules!$B$8,PAAR!N106,R106)))</f>
        <v/>
      </c>
      <c r="P106" s="71">
        <f>IFERROR(INDEX('Dropdown Data'!$D$33:$D$35,MATCH(A106,'Dropdown Data'!$B$33:$B$35,0)),IFERROR(INDEX('Dropdown Data'!$D$33:$D$35,MATCH(A106,'Dropdown Data'!$C$33:$C$35,0)),A106))</f>
        <v>0</v>
      </c>
      <c r="Q106" s="71">
        <f>IFERROR(INDEX('Dropdown Data'!$D$33:$D$36,MATCH(J106,'Dropdown Data'!$B$33:$B$36,0)),IFERROR(INDEX('Dropdown Data'!$D$33:$D$36,MATCH(J106,'Dropdown Data'!$C$33:$C$36,0)),J106))</f>
        <v>0</v>
      </c>
      <c r="R106" s="10">
        <v>78</v>
      </c>
      <c r="S106" s="10" t="b">
        <f t="shared" si="2"/>
        <v>0</v>
      </c>
      <c r="T106" s="10">
        <f t="shared" si="3"/>
        <v>13</v>
      </c>
      <c r="U106" s="10" t="e">
        <f>IFERROR(VLOOKUP(B106,Modules!$E$11:$K$29,7,0),IFERROR(VLOOKUP(B106,Modules!$F$11:$K$29,6,0),VLOOKUP(B106,Modules!$G$11:$K$29,5,0)))</f>
        <v>#N/A</v>
      </c>
      <c r="V106" s="10" t="e">
        <f>MATCH(U106,Interventions!C:C,0)</f>
        <v>#N/A</v>
      </c>
      <c r="W106" s="10" t="e">
        <f>MATCH(U106,Interventions!C:C,1)</f>
        <v>#N/A</v>
      </c>
    </row>
    <row r="107" spans="1:23" ht="39.9" customHeight="1" x14ac:dyDescent="0.3">
      <c r="A107" s="30"/>
      <c r="B107" s="69"/>
      <c r="C107" s="70" t="str">
        <f>IFERROR(VLOOKUP(B107,Modules!C:D,2,0),"")</f>
        <v/>
      </c>
      <c r="D107" s="69"/>
      <c r="E107" s="67" t="str">
        <f>IFERROR(VLOOKUP($D107,Interventions!E:F,2,0),IFERROR(VLOOKUP($D107,Interventions!I:L,4,0),IFERROR(VLOOKUP($D107,Interventions!J:L,3,0),"")))</f>
        <v/>
      </c>
      <c r="F107" s="95"/>
      <c r="G107" s="96" t="str">
        <f>IF(IF(Modules!$D$4="EUR",F107*(Modules!$B$5),$F107)=0,"",IF(Modules!$D$4="EUR",F107*(Modules!$B$5),$F107))</f>
        <v/>
      </c>
      <c r="H107" s="31"/>
      <c r="I107" s="31"/>
      <c r="J107" s="30"/>
      <c r="K107" s="30"/>
      <c r="L107" s="97"/>
      <c r="M107" s="30"/>
      <c r="N107" s="30" t="str">
        <f>CLEAN(IFERROR(VLOOKUP($D107,Interventions!$E$1:$K$371,7,0),""))</f>
        <v/>
      </c>
      <c r="O107" s="30" t="str">
        <f>CLEAN(IF(D107="","",CONCATENATE(Modules!$B$8,PAAR!N107,R107)))</f>
        <v/>
      </c>
      <c r="P107" s="71">
        <f>IFERROR(INDEX('Dropdown Data'!$D$33:$D$35,MATCH(A107,'Dropdown Data'!$B$33:$B$35,0)),IFERROR(INDEX('Dropdown Data'!$D$33:$D$35,MATCH(A107,'Dropdown Data'!$C$33:$C$35,0)),A107))</f>
        <v>0</v>
      </c>
      <c r="Q107" s="71">
        <f>IFERROR(INDEX('Dropdown Data'!$D$33:$D$36,MATCH(J107,'Dropdown Data'!$B$33:$B$36,0)),IFERROR(INDEX('Dropdown Data'!$D$33:$D$36,MATCH(J107,'Dropdown Data'!$C$33:$C$36,0)),J107))</f>
        <v>0</v>
      </c>
      <c r="R107" s="10">
        <v>79</v>
      </c>
      <c r="S107" s="10" t="b">
        <f t="shared" si="2"/>
        <v>0</v>
      </c>
      <c r="T107" s="10">
        <f t="shared" si="3"/>
        <v>13</v>
      </c>
      <c r="U107" s="10" t="e">
        <f>IFERROR(VLOOKUP(B107,Modules!$E$11:$K$29,7,0),IFERROR(VLOOKUP(B107,Modules!$F$11:$K$29,6,0),VLOOKUP(B107,Modules!$G$11:$K$29,5,0)))</f>
        <v>#N/A</v>
      </c>
      <c r="V107" s="10" t="e">
        <f>MATCH(U107,Interventions!C:C,0)</f>
        <v>#N/A</v>
      </c>
      <c r="W107" s="10" t="e">
        <f>MATCH(U107,Interventions!C:C,1)</f>
        <v>#N/A</v>
      </c>
    </row>
    <row r="108" spans="1:23" ht="39.9" customHeight="1" x14ac:dyDescent="0.3">
      <c r="A108" s="30"/>
      <c r="B108" s="69"/>
      <c r="C108" s="70" t="str">
        <f>IFERROR(VLOOKUP(B108,Modules!C:D,2,0),"")</f>
        <v/>
      </c>
      <c r="D108" s="69"/>
      <c r="E108" s="67" t="str">
        <f>IFERROR(VLOOKUP($D108,Interventions!E:F,2,0),IFERROR(VLOOKUP($D108,Interventions!I:L,4,0),IFERROR(VLOOKUP($D108,Interventions!J:L,3,0),"")))</f>
        <v/>
      </c>
      <c r="F108" s="95"/>
      <c r="G108" s="96" t="str">
        <f>IF(IF(Modules!$D$4="EUR",F108*(Modules!$B$5),$F108)=0,"",IF(Modules!$D$4="EUR",F108*(Modules!$B$5),$F108))</f>
        <v/>
      </c>
      <c r="H108" s="31"/>
      <c r="I108" s="31"/>
      <c r="J108" s="30"/>
      <c r="K108" s="30"/>
      <c r="L108" s="97"/>
      <c r="M108" s="30"/>
      <c r="N108" s="30" t="str">
        <f>CLEAN(IFERROR(VLOOKUP($D108,Interventions!$E$1:$K$371,7,0),""))</f>
        <v/>
      </c>
      <c r="O108" s="30" t="str">
        <f>CLEAN(IF(D108="","",CONCATENATE(Modules!$B$8,PAAR!N108,R108)))</f>
        <v/>
      </c>
      <c r="P108" s="71">
        <f>IFERROR(INDEX('Dropdown Data'!$D$33:$D$35,MATCH(A108,'Dropdown Data'!$B$33:$B$35,0)),IFERROR(INDEX('Dropdown Data'!$D$33:$D$35,MATCH(A108,'Dropdown Data'!$C$33:$C$35,0)),A108))</f>
        <v>0</v>
      </c>
      <c r="Q108" s="71">
        <f>IFERROR(INDEX('Dropdown Data'!$D$33:$D$36,MATCH(J108,'Dropdown Data'!$B$33:$B$36,0)),IFERROR(INDEX('Dropdown Data'!$D$33:$D$36,MATCH(J108,'Dropdown Data'!$C$33:$C$36,0)),J108))</f>
        <v>0</v>
      </c>
      <c r="R108" s="10">
        <v>80</v>
      </c>
      <c r="S108" s="10" t="b">
        <f t="shared" si="2"/>
        <v>0</v>
      </c>
      <c r="T108" s="10">
        <f t="shared" si="3"/>
        <v>13</v>
      </c>
      <c r="U108" s="10" t="e">
        <f>IFERROR(VLOOKUP(B108,Modules!$E$11:$K$29,7,0),IFERROR(VLOOKUP(B108,Modules!$F$11:$K$29,6,0),VLOOKUP(B108,Modules!$G$11:$K$29,5,0)))</f>
        <v>#N/A</v>
      </c>
      <c r="V108" s="10" t="e">
        <f>MATCH(U108,Interventions!C:C,0)</f>
        <v>#N/A</v>
      </c>
      <c r="W108" s="10" t="e">
        <f>MATCH(U108,Interventions!C:C,1)</f>
        <v>#N/A</v>
      </c>
    </row>
    <row r="109" spans="1:23" ht="39.9" customHeight="1" x14ac:dyDescent="0.3">
      <c r="A109" s="30"/>
      <c r="B109" s="69"/>
      <c r="C109" s="70" t="str">
        <f>IFERROR(VLOOKUP(B109,Modules!C:D,2,0),"")</f>
        <v/>
      </c>
      <c r="D109" s="69"/>
      <c r="E109" s="67" t="str">
        <f>IFERROR(VLOOKUP($D109,Interventions!E:F,2,0),IFERROR(VLOOKUP($D109,Interventions!I:L,4,0),IFERROR(VLOOKUP($D109,Interventions!J:L,3,0),"")))</f>
        <v/>
      </c>
      <c r="F109" s="95"/>
      <c r="G109" s="96" t="str">
        <f>IF(IF(Modules!$D$4="EUR",F109*(Modules!$B$5),$F109)=0,"",IF(Modules!$D$4="EUR",F109*(Modules!$B$5),$F109))</f>
        <v/>
      </c>
      <c r="H109" s="31"/>
      <c r="I109" s="31"/>
      <c r="J109" s="30"/>
      <c r="K109" s="30"/>
      <c r="L109" s="97"/>
      <c r="M109" s="30"/>
      <c r="N109" s="30" t="str">
        <f>CLEAN(IFERROR(VLOOKUP($D109,Interventions!$E$1:$K$371,7,0),""))</f>
        <v/>
      </c>
      <c r="O109" s="30" t="str">
        <f>CLEAN(IF(D109="","",CONCATENATE(Modules!$B$8,PAAR!N109,R109)))</f>
        <v/>
      </c>
      <c r="P109" s="71">
        <f>IFERROR(INDEX('Dropdown Data'!$D$33:$D$35,MATCH(A109,'Dropdown Data'!$B$33:$B$35,0)),IFERROR(INDEX('Dropdown Data'!$D$33:$D$35,MATCH(A109,'Dropdown Data'!$C$33:$C$35,0)),A109))</f>
        <v>0</v>
      </c>
      <c r="Q109" s="71">
        <f>IFERROR(INDEX('Dropdown Data'!$D$33:$D$36,MATCH(J109,'Dropdown Data'!$B$33:$B$36,0)),IFERROR(INDEX('Dropdown Data'!$D$33:$D$36,MATCH(J109,'Dropdown Data'!$C$33:$C$36,0)),J109))</f>
        <v>0</v>
      </c>
      <c r="R109" s="10">
        <v>81</v>
      </c>
      <c r="S109" s="10" t="b">
        <f t="shared" si="2"/>
        <v>0</v>
      </c>
      <c r="T109" s="10">
        <f t="shared" si="3"/>
        <v>13</v>
      </c>
      <c r="U109" s="10" t="e">
        <f>IFERROR(VLOOKUP(B109,Modules!$E$11:$K$29,7,0),IFERROR(VLOOKUP(B109,Modules!$F$11:$K$29,6,0),VLOOKUP(B109,Modules!$G$11:$K$29,5,0)))</f>
        <v>#N/A</v>
      </c>
      <c r="V109" s="10" t="e">
        <f>MATCH(U109,Interventions!C:C,0)</f>
        <v>#N/A</v>
      </c>
      <c r="W109" s="10" t="e">
        <f>MATCH(U109,Interventions!C:C,1)</f>
        <v>#N/A</v>
      </c>
    </row>
    <row r="110" spans="1:23" ht="39.9" customHeight="1" x14ac:dyDescent="0.3">
      <c r="A110" s="30"/>
      <c r="B110" s="69"/>
      <c r="C110" s="70" t="str">
        <f>IFERROR(VLOOKUP(B110,Modules!C:D,2,0),"")</f>
        <v/>
      </c>
      <c r="D110" s="69"/>
      <c r="E110" s="67" t="str">
        <f>IFERROR(VLOOKUP($D110,Interventions!E:F,2,0),IFERROR(VLOOKUP($D110,Interventions!I:L,4,0),IFERROR(VLOOKUP($D110,Interventions!J:L,3,0),"")))</f>
        <v/>
      </c>
      <c r="F110" s="95"/>
      <c r="G110" s="96" t="str">
        <f>IF(IF(Modules!$D$4="EUR",F110*(Modules!$B$5),$F110)=0,"",IF(Modules!$D$4="EUR",F110*(Modules!$B$5),$F110))</f>
        <v/>
      </c>
      <c r="H110" s="31"/>
      <c r="I110" s="31"/>
      <c r="J110" s="30"/>
      <c r="K110" s="30"/>
      <c r="L110" s="97"/>
      <c r="M110" s="30"/>
      <c r="N110" s="30" t="str">
        <f>CLEAN(IFERROR(VLOOKUP($D110,Interventions!$E$1:$K$371,7,0),""))</f>
        <v/>
      </c>
      <c r="O110" s="30" t="str">
        <f>CLEAN(IF(D110="","",CONCATENATE(Modules!$B$8,PAAR!N110,R110)))</f>
        <v/>
      </c>
      <c r="P110" s="71">
        <f>IFERROR(INDEX('Dropdown Data'!$D$33:$D$35,MATCH(A110,'Dropdown Data'!$B$33:$B$35,0)),IFERROR(INDEX('Dropdown Data'!$D$33:$D$35,MATCH(A110,'Dropdown Data'!$C$33:$C$35,0)),A110))</f>
        <v>0</v>
      </c>
      <c r="Q110" s="71">
        <f>IFERROR(INDEX('Dropdown Data'!$D$33:$D$36,MATCH(J110,'Dropdown Data'!$B$33:$B$36,0)),IFERROR(INDEX('Dropdown Data'!$D$33:$D$36,MATCH(J110,'Dropdown Data'!$C$33:$C$36,0)),J110))</f>
        <v>0</v>
      </c>
      <c r="R110" s="10">
        <v>82</v>
      </c>
      <c r="S110" s="10" t="b">
        <f t="shared" si="2"/>
        <v>0</v>
      </c>
      <c r="T110" s="10">
        <f t="shared" si="3"/>
        <v>13</v>
      </c>
      <c r="U110" s="10" t="e">
        <f>IFERROR(VLOOKUP(B110,Modules!$E$11:$K$29,7,0),IFERROR(VLOOKUP(B110,Modules!$F$11:$K$29,6,0),VLOOKUP(B110,Modules!$G$11:$K$29,5,0)))</f>
        <v>#N/A</v>
      </c>
      <c r="V110" s="10" t="e">
        <f>MATCH(U110,Interventions!C:C,0)</f>
        <v>#N/A</v>
      </c>
      <c r="W110" s="10" t="e">
        <f>MATCH(U110,Interventions!C:C,1)</f>
        <v>#N/A</v>
      </c>
    </row>
    <row r="111" spans="1:23" ht="39.9" customHeight="1" x14ac:dyDescent="0.3">
      <c r="A111" s="30"/>
      <c r="B111" s="69"/>
      <c r="C111" s="70" t="str">
        <f>IFERROR(VLOOKUP(B111,Modules!C:D,2,0),"")</f>
        <v/>
      </c>
      <c r="D111" s="69"/>
      <c r="E111" s="67" t="str">
        <f>IFERROR(VLOOKUP($D111,Interventions!E:F,2,0),IFERROR(VLOOKUP($D111,Interventions!I:L,4,0),IFERROR(VLOOKUP($D111,Interventions!J:L,3,0),"")))</f>
        <v/>
      </c>
      <c r="F111" s="95"/>
      <c r="G111" s="96" t="str">
        <f>IF(IF(Modules!$D$4="EUR",F111*(Modules!$B$5),$F111)=0,"",IF(Modules!$D$4="EUR",F111*(Modules!$B$5),$F111))</f>
        <v/>
      </c>
      <c r="H111" s="31"/>
      <c r="I111" s="31"/>
      <c r="J111" s="30"/>
      <c r="K111" s="30"/>
      <c r="L111" s="97"/>
      <c r="M111" s="30"/>
      <c r="N111" s="30" t="str">
        <f>CLEAN(IFERROR(VLOOKUP($D111,Interventions!$E$1:$K$371,7,0),""))</f>
        <v/>
      </c>
      <c r="O111" s="30" t="str">
        <f>CLEAN(IF(D111="","",CONCATENATE(Modules!$B$8,PAAR!N111,R111)))</f>
        <v/>
      </c>
      <c r="P111" s="71">
        <f>IFERROR(INDEX('Dropdown Data'!$D$33:$D$35,MATCH(A111,'Dropdown Data'!$B$33:$B$35,0)),IFERROR(INDEX('Dropdown Data'!$D$33:$D$35,MATCH(A111,'Dropdown Data'!$C$33:$C$35,0)),A111))</f>
        <v>0</v>
      </c>
      <c r="Q111" s="71">
        <f>IFERROR(INDEX('Dropdown Data'!$D$33:$D$36,MATCH(J111,'Dropdown Data'!$B$33:$B$36,0)),IFERROR(INDEX('Dropdown Data'!$D$33:$D$36,MATCH(J111,'Dropdown Data'!$C$33:$C$36,0)),J111))</f>
        <v>0</v>
      </c>
      <c r="R111" s="10">
        <v>83</v>
      </c>
      <c r="S111" s="10" t="b">
        <f t="shared" si="2"/>
        <v>0</v>
      </c>
      <c r="T111" s="10">
        <f t="shared" si="3"/>
        <v>13</v>
      </c>
      <c r="U111" s="10" t="e">
        <f>IFERROR(VLOOKUP(B111,Modules!$E$11:$K$29,7,0),IFERROR(VLOOKUP(B111,Modules!$F$11:$K$29,6,0),VLOOKUP(B111,Modules!$G$11:$K$29,5,0)))</f>
        <v>#N/A</v>
      </c>
      <c r="V111" s="10" t="e">
        <f>MATCH(U111,Interventions!C:C,0)</f>
        <v>#N/A</v>
      </c>
      <c r="W111" s="10" t="e">
        <f>MATCH(U111,Interventions!C:C,1)</f>
        <v>#N/A</v>
      </c>
    </row>
    <row r="112" spans="1:23" ht="39.9" customHeight="1" x14ac:dyDescent="0.3">
      <c r="A112" s="30"/>
      <c r="B112" s="69"/>
      <c r="C112" s="70" t="str">
        <f>IFERROR(VLOOKUP(B112,Modules!C:D,2,0),"")</f>
        <v/>
      </c>
      <c r="D112" s="69"/>
      <c r="E112" s="67" t="str">
        <f>IFERROR(VLOOKUP($D112,Interventions!E:F,2,0),IFERROR(VLOOKUP($D112,Interventions!I:L,4,0),IFERROR(VLOOKUP($D112,Interventions!J:L,3,0),"")))</f>
        <v/>
      </c>
      <c r="F112" s="95"/>
      <c r="G112" s="96" t="str">
        <f>IF(IF(Modules!$D$4="EUR",F112*(Modules!$B$5),$F112)=0,"",IF(Modules!$D$4="EUR",F112*(Modules!$B$5),$F112))</f>
        <v/>
      </c>
      <c r="H112" s="31"/>
      <c r="I112" s="31"/>
      <c r="J112" s="30"/>
      <c r="K112" s="30"/>
      <c r="L112" s="97"/>
      <c r="M112" s="30"/>
      <c r="N112" s="30" t="str">
        <f>CLEAN(IFERROR(VLOOKUP($D112,Interventions!$E$1:$K$371,7,0),""))</f>
        <v/>
      </c>
      <c r="O112" s="30" t="str">
        <f>CLEAN(IF(D112="","",CONCATENATE(Modules!$B$8,PAAR!N112,R112)))</f>
        <v/>
      </c>
      <c r="P112" s="71">
        <f>IFERROR(INDEX('Dropdown Data'!$D$33:$D$35,MATCH(A112,'Dropdown Data'!$B$33:$B$35,0)),IFERROR(INDEX('Dropdown Data'!$D$33:$D$35,MATCH(A112,'Dropdown Data'!$C$33:$C$35,0)),A112))</f>
        <v>0</v>
      </c>
      <c r="Q112" s="71">
        <f>IFERROR(INDEX('Dropdown Data'!$D$33:$D$36,MATCH(J112,'Dropdown Data'!$B$33:$B$36,0)),IFERROR(INDEX('Dropdown Data'!$D$33:$D$36,MATCH(J112,'Dropdown Data'!$C$33:$C$36,0)),J112))</f>
        <v>0</v>
      </c>
      <c r="R112" s="10">
        <v>84</v>
      </c>
      <c r="S112" s="10" t="b">
        <f t="shared" si="2"/>
        <v>0</v>
      </c>
      <c r="T112" s="10">
        <f t="shared" si="3"/>
        <v>13</v>
      </c>
      <c r="U112" s="10" t="e">
        <f>IFERROR(VLOOKUP(B112,Modules!$E$11:$K$29,7,0),IFERROR(VLOOKUP(B112,Modules!$F$11:$K$29,6,0),VLOOKUP(B112,Modules!$G$11:$K$29,5,0)))</f>
        <v>#N/A</v>
      </c>
      <c r="V112" s="10" t="e">
        <f>MATCH(U112,Interventions!C:C,0)</f>
        <v>#N/A</v>
      </c>
      <c r="W112" s="10" t="e">
        <f>MATCH(U112,Interventions!C:C,1)</f>
        <v>#N/A</v>
      </c>
    </row>
    <row r="113" spans="1:23" ht="39.9" customHeight="1" x14ac:dyDescent="0.3">
      <c r="A113" s="30"/>
      <c r="B113" s="69"/>
      <c r="C113" s="70" t="str">
        <f>IFERROR(VLOOKUP(B113,Modules!C:D,2,0),"")</f>
        <v/>
      </c>
      <c r="D113" s="69"/>
      <c r="E113" s="67" t="str">
        <f>IFERROR(VLOOKUP($D113,Interventions!E:F,2,0),IFERROR(VLOOKUP($D113,Interventions!I:L,4,0),IFERROR(VLOOKUP($D113,Interventions!J:L,3,0),"")))</f>
        <v/>
      </c>
      <c r="F113" s="95"/>
      <c r="G113" s="96" t="str">
        <f>IF(IF(Modules!$D$4="EUR",F113*(Modules!$B$5),$F113)=0,"",IF(Modules!$D$4="EUR",F113*(Modules!$B$5),$F113))</f>
        <v/>
      </c>
      <c r="H113" s="31"/>
      <c r="I113" s="31"/>
      <c r="J113" s="30"/>
      <c r="K113" s="30"/>
      <c r="L113" s="97"/>
      <c r="M113" s="30"/>
      <c r="N113" s="30" t="str">
        <f>CLEAN(IFERROR(VLOOKUP($D113,Interventions!$E$1:$K$371,7,0),""))</f>
        <v/>
      </c>
      <c r="O113" s="30" t="str">
        <f>CLEAN(IF(D113="","",CONCATENATE(Modules!$B$8,PAAR!N113,R113)))</f>
        <v/>
      </c>
      <c r="P113" s="71">
        <f>IFERROR(INDEX('Dropdown Data'!$D$33:$D$35,MATCH(A113,'Dropdown Data'!$B$33:$B$35,0)),IFERROR(INDEX('Dropdown Data'!$D$33:$D$35,MATCH(A113,'Dropdown Data'!$C$33:$C$35,0)),A113))</f>
        <v>0</v>
      </c>
      <c r="Q113" s="71">
        <f>IFERROR(INDEX('Dropdown Data'!$D$33:$D$36,MATCH(J113,'Dropdown Data'!$B$33:$B$36,0)),IFERROR(INDEX('Dropdown Data'!$D$33:$D$36,MATCH(J113,'Dropdown Data'!$C$33:$C$36,0)),J113))</f>
        <v>0</v>
      </c>
      <c r="R113" s="10">
        <v>85</v>
      </c>
      <c r="S113" s="10" t="b">
        <f t="shared" si="2"/>
        <v>0</v>
      </c>
      <c r="T113" s="10">
        <f t="shared" si="3"/>
        <v>13</v>
      </c>
      <c r="U113" s="10" t="e">
        <f>IFERROR(VLOOKUP(B113,Modules!$E$11:$K$29,7,0),IFERROR(VLOOKUP(B113,Modules!$F$11:$K$29,6,0),VLOOKUP(B113,Modules!$G$11:$K$29,5,0)))</f>
        <v>#N/A</v>
      </c>
      <c r="V113" s="10" t="e">
        <f>MATCH(U113,Interventions!C:C,0)</f>
        <v>#N/A</v>
      </c>
      <c r="W113" s="10" t="e">
        <f>MATCH(U113,Interventions!C:C,1)</f>
        <v>#N/A</v>
      </c>
    </row>
    <row r="114" spans="1:23" ht="39.9" customHeight="1" x14ac:dyDescent="0.3">
      <c r="A114" s="30"/>
      <c r="B114" s="69"/>
      <c r="C114" s="70" t="str">
        <f>IFERROR(VLOOKUP(B114,Modules!C:D,2,0),"")</f>
        <v/>
      </c>
      <c r="D114" s="69"/>
      <c r="E114" s="67" t="str">
        <f>IFERROR(VLOOKUP($D114,Interventions!E:F,2,0),IFERROR(VLOOKUP($D114,Interventions!I:L,4,0),IFERROR(VLOOKUP($D114,Interventions!J:L,3,0),"")))</f>
        <v/>
      </c>
      <c r="F114" s="95"/>
      <c r="G114" s="96" t="str">
        <f>IF(IF(Modules!$D$4="EUR",F114*(Modules!$B$5),$F114)=0,"",IF(Modules!$D$4="EUR",F114*(Modules!$B$5),$F114))</f>
        <v/>
      </c>
      <c r="H114" s="31"/>
      <c r="I114" s="31"/>
      <c r="J114" s="30"/>
      <c r="K114" s="30"/>
      <c r="L114" s="97"/>
      <c r="M114" s="30"/>
      <c r="N114" s="30" t="str">
        <f>CLEAN(IFERROR(VLOOKUP($D114,Interventions!$E$1:$K$371,7,0),""))</f>
        <v/>
      </c>
      <c r="O114" s="30" t="str">
        <f>CLEAN(IF(D114="","",CONCATENATE(Modules!$B$8,PAAR!N114,R114)))</f>
        <v/>
      </c>
      <c r="P114" s="71">
        <f>IFERROR(INDEX('Dropdown Data'!$D$33:$D$35,MATCH(A114,'Dropdown Data'!$B$33:$B$35,0)),IFERROR(INDEX('Dropdown Data'!$D$33:$D$35,MATCH(A114,'Dropdown Data'!$C$33:$C$35,0)),A114))</f>
        <v>0</v>
      </c>
      <c r="Q114" s="71">
        <f>IFERROR(INDEX('Dropdown Data'!$D$33:$D$36,MATCH(J114,'Dropdown Data'!$B$33:$B$36,0)),IFERROR(INDEX('Dropdown Data'!$D$33:$D$36,MATCH(J114,'Dropdown Data'!$C$33:$C$36,0)),J114))</f>
        <v>0</v>
      </c>
      <c r="R114" s="10">
        <v>86</v>
      </c>
      <c r="S114" s="10" t="b">
        <f t="shared" si="2"/>
        <v>0</v>
      </c>
      <c r="T114" s="10">
        <f t="shared" si="3"/>
        <v>13</v>
      </c>
      <c r="U114" s="10" t="e">
        <f>IFERROR(VLOOKUP(B114,Modules!$E$11:$K$29,7,0),IFERROR(VLOOKUP(B114,Modules!$F$11:$K$29,6,0),VLOOKUP(B114,Modules!$G$11:$K$29,5,0)))</f>
        <v>#N/A</v>
      </c>
      <c r="V114" s="10" t="e">
        <f>MATCH(U114,Interventions!C:C,0)</f>
        <v>#N/A</v>
      </c>
      <c r="W114" s="10" t="e">
        <f>MATCH(U114,Interventions!C:C,1)</f>
        <v>#N/A</v>
      </c>
    </row>
    <row r="115" spans="1:23" ht="39.9" customHeight="1" x14ac:dyDescent="0.3">
      <c r="A115" s="30"/>
      <c r="B115" s="69"/>
      <c r="C115" s="70" t="str">
        <f>IFERROR(VLOOKUP(B115,Modules!C:D,2,0),"")</f>
        <v/>
      </c>
      <c r="D115" s="69"/>
      <c r="E115" s="67" t="str">
        <f>IFERROR(VLOOKUP($D115,Interventions!E:F,2,0),IFERROR(VLOOKUP($D115,Interventions!I:L,4,0),IFERROR(VLOOKUP($D115,Interventions!J:L,3,0),"")))</f>
        <v/>
      </c>
      <c r="F115" s="95"/>
      <c r="G115" s="96" t="str">
        <f>IF(IF(Modules!$D$4="EUR",F115*(Modules!$B$5),$F115)=0,"",IF(Modules!$D$4="EUR",F115*(Modules!$B$5),$F115))</f>
        <v/>
      </c>
      <c r="H115" s="31"/>
      <c r="I115" s="31"/>
      <c r="J115" s="30"/>
      <c r="K115" s="30"/>
      <c r="L115" s="97"/>
      <c r="M115" s="30"/>
      <c r="N115" s="30" t="str">
        <f>CLEAN(IFERROR(VLOOKUP($D115,Interventions!$E$1:$K$371,7,0),""))</f>
        <v/>
      </c>
      <c r="O115" s="30" t="str">
        <f>CLEAN(IF(D115="","",CONCATENATE(Modules!$B$8,PAAR!N115,R115)))</f>
        <v/>
      </c>
      <c r="P115" s="71">
        <f>IFERROR(INDEX('Dropdown Data'!$D$33:$D$35,MATCH(A115,'Dropdown Data'!$B$33:$B$35,0)),IFERROR(INDEX('Dropdown Data'!$D$33:$D$35,MATCH(A115,'Dropdown Data'!$C$33:$C$35,0)),A115))</f>
        <v>0</v>
      </c>
      <c r="Q115" s="71">
        <f>IFERROR(INDEX('Dropdown Data'!$D$33:$D$36,MATCH(J115,'Dropdown Data'!$B$33:$B$36,0)),IFERROR(INDEX('Dropdown Data'!$D$33:$D$36,MATCH(J115,'Dropdown Data'!$C$33:$C$36,0)),J115))</f>
        <v>0</v>
      </c>
      <c r="R115" s="10">
        <v>87</v>
      </c>
      <c r="S115" s="10" t="b">
        <f t="shared" si="2"/>
        <v>0</v>
      </c>
      <c r="T115" s="10">
        <f t="shared" si="3"/>
        <v>13</v>
      </c>
      <c r="U115" s="10" t="e">
        <f>IFERROR(VLOOKUP(B115,Modules!$E$11:$K$29,7,0),IFERROR(VLOOKUP(B115,Modules!$F$11:$K$29,6,0),VLOOKUP(B115,Modules!$G$11:$K$29,5,0)))</f>
        <v>#N/A</v>
      </c>
      <c r="V115" s="10" t="e">
        <f>MATCH(U115,Interventions!C:C,0)</f>
        <v>#N/A</v>
      </c>
      <c r="W115" s="10" t="e">
        <f>MATCH(U115,Interventions!C:C,1)</f>
        <v>#N/A</v>
      </c>
    </row>
    <row r="116" spans="1:23" ht="39.9" customHeight="1" x14ac:dyDescent="0.3">
      <c r="A116" s="30"/>
      <c r="B116" s="69"/>
      <c r="C116" s="70" t="str">
        <f>IFERROR(VLOOKUP(B116,Modules!C:D,2,0),"")</f>
        <v/>
      </c>
      <c r="D116" s="69"/>
      <c r="E116" s="67" t="str">
        <f>IFERROR(VLOOKUP($D116,Interventions!E:F,2,0),IFERROR(VLOOKUP($D116,Interventions!I:L,4,0),IFERROR(VLOOKUP($D116,Interventions!J:L,3,0),"")))</f>
        <v/>
      </c>
      <c r="F116" s="95"/>
      <c r="G116" s="96" t="str">
        <f>IF(IF(Modules!$D$4="EUR",F116*(Modules!$B$5),$F116)=0,"",IF(Modules!$D$4="EUR",F116*(Modules!$B$5),$F116))</f>
        <v/>
      </c>
      <c r="H116" s="31"/>
      <c r="I116" s="31"/>
      <c r="J116" s="30"/>
      <c r="K116" s="30"/>
      <c r="L116" s="97"/>
      <c r="M116" s="30"/>
      <c r="N116" s="30" t="str">
        <f>CLEAN(IFERROR(VLOOKUP($D116,Interventions!$E$1:$K$371,7,0),""))</f>
        <v/>
      </c>
      <c r="O116" s="30" t="str">
        <f>CLEAN(IF(D116="","",CONCATENATE(Modules!$B$8,PAAR!N116,R116)))</f>
        <v/>
      </c>
      <c r="P116" s="71">
        <f>IFERROR(INDEX('Dropdown Data'!$D$33:$D$35,MATCH(A116,'Dropdown Data'!$B$33:$B$35,0)),IFERROR(INDEX('Dropdown Data'!$D$33:$D$35,MATCH(A116,'Dropdown Data'!$C$33:$C$35,0)),A116))</f>
        <v>0</v>
      </c>
      <c r="Q116" s="71">
        <f>IFERROR(INDEX('Dropdown Data'!$D$33:$D$36,MATCH(J116,'Dropdown Data'!$B$33:$B$36,0)),IFERROR(INDEX('Dropdown Data'!$D$33:$D$36,MATCH(J116,'Dropdown Data'!$C$33:$C$36,0)),J116))</f>
        <v>0</v>
      </c>
      <c r="R116" s="10">
        <v>88</v>
      </c>
      <c r="S116" s="10" t="b">
        <f t="shared" si="2"/>
        <v>0</v>
      </c>
      <c r="T116" s="10">
        <f t="shared" si="3"/>
        <v>13</v>
      </c>
      <c r="U116" s="10" t="e">
        <f>IFERROR(VLOOKUP(B116,Modules!$E$11:$K$29,7,0),IFERROR(VLOOKUP(B116,Modules!$F$11:$K$29,6,0),VLOOKUP(B116,Modules!$G$11:$K$29,5,0)))</f>
        <v>#N/A</v>
      </c>
      <c r="V116" s="10" t="e">
        <f>MATCH(U116,Interventions!C:C,0)</f>
        <v>#N/A</v>
      </c>
      <c r="W116" s="10" t="e">
        <f>MATCH(U116,Interventions!C:C,1)</f>
        <v>#N/A</v>
      </c>
    </row>
    <row r="117" spans="1:23" ht="17.399999999999999" hidden="1" customHeight="1" x14ac:dyDescent="0.3">
      <c r="A117" s="20" t="str">
        <f>IFERROR(VLOOKUP($B$10,Translation[],25,0),"")</f>
        <v>MONTO TOTAL</v>
      </c>
      <c r="B117" s="20"/>
      <c r="C117" s="20"/>
      <c r="D117" s="20"/>
      <c r="E117" s="20"/>
      <c r="F117" s="21">
        <f>SUM($F29:$F116)</f>
        <v>0</v>
      </c>
      <c r="G117" s="21">
        <f>SUM($G29:$G116)</f>
        <v>0</v>
      </c>
      <c r="H117" s="22"/>
      <c r="I117" s="44"/>
      <c r="J117" s="44"/>
      <c r="K117" s="44"/>
      <c r="L117" s="21">
        <f>SUM($L29:$L116)</f>
        <v>0</v>
      </c>
      <c r="M117" s="44"/>
      <c r="N117" s="44"/>
      <c r="O117" s="44"/>
    </row>
  </sheetData>
  <sheetProtection password="FB8C" sheet="1" formatCells="0" formatRows="0" selectLockedCells="1"/>
  <protectedRanges>
    <protectedRange algorithmName="SHA-1" hashValue="DKnNE0XwXjrrqMjLNdRzz4IkN1s=" saltValue="ubYIog4ZPFK1I3OMc5C0+g==" spinCount="100000" sqref="B13:F16" name="Protected Data"/>
  </protectedRanges>
  <mergeCells count="17">
    <mergeCell ref="A26:M26"/>
    <mergeCell ref="A20:M20"/>
    <mergeCell ref="A21:M21"/>
    <mergeCell ref="A22:M22"/>
    <mergeCell ref="A27:M27"/>
    <mergeCell ref="B18:F18"/>
    <mergeCell ref="A5:H5"/>
    <mergeCell ref="A4:H4"/>
    <mergeCell ref="A7:B7"/>
    <mergeCell ref="A6:B6"/>
    <mergeCell ref="B17:F17"/>
    <mergeCell ref="A8:B8"/>
    <mergeCell ref="A12:F12"/>
    <mergeCell ref="B16:F16"/>
    <mergeCell ref="B15:F15"/>
    <mergeCell ref="B14:F14"/>
    <mergeCell ref="B13:F13"/>
  </mergeCells>
  <conditionalFormatting sqref="J29:J116">
    <cfRule type="expression" dxfId="47" priority="2">
      <formula>AND($S29=TRUE,$T29 &lt;&gt;13)</formula>
    </cfRule>
  </conditionalFormatting>
  <conditionalFormatting sqref="L29:L116">
    <cfRule type="expression" dxfId="46" priority="1">
      <formula>AND($S29=TRUE,$T29 &lt;&gt;13)</formula>
    </cfRule>
  </conditionalFormatting>
  <dataValidations xWindow="798" yWindow="801" count="4">
    <dataValidation operator="greaterThanOrEqual" allowBlank="1" showInputMessage="1" showErrorMessage="1" error="Please input numbers only" sqref="H30:I117 J117:K117 M117:O117" xr:uid="{00000000-0002-0000-0000-000000000000}"/>
    <dataValidation type="list" allowBlank="1" showInputMessage="1" showErrorMessage="1" sqref="B29:B116" xr:uid="{00000000-0002-0000-0000-000001000000}">
      <formula1>ModuleNameList</formula1>
    </dataValidation>
    <dataValidation type="list" allowBlank="1" showInputMessage="1" showErrorMessage="1" sqref="D29:D116" xr:uid="{00000000-0002-0000-0000-000002000000}">
      <formula1>InterventionsDependentList</formula1>
    </dataValidation>
    <dataValidation type="whole" operator="greaterThanOrEqual" allowBlank="1" showInputMessage="1" showErrorMessage="1" errorTitle="Error" error="Enter only whole numbers" sqref="L29:L116 F29:F116" xr:uid="{00000000-0002-0000-0000-000005000000}">
      <formula1>0</formula1>
    </dataValidation>
  </dataValidations>
  <pageMargins left="0.25" right="0.25" top="0.75" bottom="0.75" header="0.3" footer="0.3"/>
  <pageSetup paperSize="8" scale="66" fitToHeight="0" orientation="landscape" r:id="rId1"/>
  <drawing r:id="rId2"/>
  <extLst>
    <ext xmlns:x14="http://schemas.microsoft.com/office/spreadsheetml/2009/9/main" uri="{CCE6A557-97BC-4b89-ADB6-D9C93CAAB3DF}">
      <x14:dataValidations xmlns:xm="http://schemas.microsoft.com/office/excel/2006/main" xWindow="798" yWindow="801" count="3">
        <x14:dataValidation type="list" allowBlank="1" showInputMessage="1" showErrorMessage="1" xr:uid="{00000000-0002-0000-0000-000006000000}">
          <x14:formula1>
            <xm:f>'Dropdown Data'!$A$2:$A$4</xm:f>
          </x14:formula1>
          <xm:sqref>B10:C10</xm:sqref>
        </x14:dataValidation>
        <x14:dataValidation type="list" allowBlank="1" showInputMessage="1" showErrorMessage="1" xr:uid="{00000000-0002-0000-0000-000007000000}">
          <x14:formula1>
            <xm:f>OFFSET('Dropdown Data'!$G$6,MATCH($B$10,'Dropdown Data'!$F$7:$F$15,0),0,COUNTIFS('Dropdown Data'!$F$7:$F$15,$B$10),1)</xm:f>
          </x14:formula1>
          <xm:sqref>A29:A116</xm:sqref>
        </x14:dataValidation>
        <x14:dataValidation type="list" allowBlank="1" showInputMessage="1" showErrorMessage="1" xr:uid="{E7AD5513-06FE-4F8F-8451-DD43FED950DF}">
          <x14:formula1>
            <xm:f>OFFSET('Dropdown Data'!$I$6,MATCH($B$10,'Dropdown Data'!$H$7:$H$18,0),0,COUNTIFS('Dropdown Data'!$H$7:$H$18,$B$10),1)</xm:f>
          </x14:formula1>
          <xm:sqref>J29:J116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D27"/>
  <sheetViews>
    <sheetView topLeftCell="T1" workbookViewId="0">
      <selection activeCell="X2" sqref="X2"/>
    </sheetView>
  </sheetViews>
  <sheetFormatPr defaultRowHeight="14.4" x14ac:dyDescent="0.3"/>
  <cols>
    <col min="1" max="1" width="28.109375" customWidth="1"/>
    <col min="2" max="2" width="15.109375" customWidth="1"/>
    <col min="3" max="3" width="28" customWidth="1"/>
    <col min="4" max="4" width="15.88671875" customWidth="1"/>
    <col min="5" max="5" width="48.109375" customWidth="1"/>
    <col min="6" max="6" width="16.44140625" customWidth="1"/>
    <col min="7" max="7" width="18.5546875" customWidth="1"/>
    <col min="8" max="8" width="17.88671875" customWidth="1"/>
    <col min="14" max="14" width="21.109375" customWidth="1"/>
    <col min="18" max="18" width="19.44140625" customWidth="1"/>
  </cols>
  <sheetData>
    <row r="1" spans="1:30" x14ac:dyDescent="0.3">
      <c r="A1" t="s">
        <v>108</v>
      </c>
      <c r="B1" t="s">
        <v>799</v>
      </c>
      <c r="C1" t="s">
        <v>794</v>
      </c>
      <c r="D1" t="s">
        <v>820</v>
      </c>
      <c r="E1" t="s">
        <v>804</v>
      </c>
      <c r="F1" t="s">
        <v>770</v>
      </c>
      <c r="G1" t="s">
        <v>770</v>
      </c>
      <c r="H1" t="s">
        <v>836</v>
      </c>
      <c r="J1" t="s">
        <v>837</v>
      </c>
      <c r="L1" t="s">
        <v>142</v>
      </c>
      <c r="N1" t="s">
        <v>777</v>
      </c>
      <c r="O1" t="s">
        <v>770</v>
      </c>
      <c r="P1" t="s">
        <v>851</v>
      </c>
      <c r="R1" t="s">
        <v>839</v>
      </c>
      <c r="T1" t="s">
        <v>840</v>
      </c>
      <c r="V1" t="s">
        <v>770</v>
      </c>
      <c r="X1">
        <f>COUNTA(PAAR!$B$29:$B$116)</f>
        <v>0</v>
      </c>
      <c r="Y1">
        <f>COUNTA(G:G)-1-COUNTA(F:F)</f>
        <v>0</v>
      </c>
      <c r="Z1">
        <f>X1-Y1-COUNTA(F2:F3)</f>
        <v>0</v>
      </c>
      <c r="AB1" t="s">
        <v>884</v>
      </c>
      <c r="AD1" t="s">
        <v>856</v>
      </c>
    </row>
    <row r="2" spans="1:30" hidden="1" x14ac:dyDescent="0.3">
      <c r="A2" t="str">
        <f ca="1">IF(OFFSET(PAAR!$P29,-COUNTA('Existing PAARLIne'!$B$1:B121),)=0,"",OFFSET(PAAR!$P29,-COUNTA('Existing PAARLIne'!$B$1:B121),))</f>
        <v>Applicant Priority Rating(re-translated)</v>
      </c>
      <c r="B2" t="str">
        <f ca="1">IF(OFFSET(PAAR!$H29,-COUNTA('Existing PAARLIne'!$B$1:B121),)=0,"",OFFSET(PAAR!$H29,-COUNTA('Existing PAARLIne'!$B$1:B121),))</f>
        <v>Breve justificación, incluidos resultados e impacto previstos (explique cómo se basa la solicitud en la asignación)
Indique, para los módulos VIH, la población objetivo relevante.</v>
      </c>
      <c r="C2" t="str">
        <f ca="1">IF(OR(OFFSET(PAAR!$I29,-COUNTA('Existing PAARLIne'!$B$1:B121),)=0,OFFSET(PAAR!$I29,-COUNTA('Existing PAARLIne'!$B$1:B121),)=""),B2,OFFSET(PAAR!$I29,-COUNTA('Existing PAARLIne'!$B$1:B121),))</f>
        <v>Breve justificación (traducida)</v>
      </c>
      <c r="D2" t="str">
        <f ca="1">IF(OFFSET(PAAR!$M29,-COUNTA('Existing PAARLIne'!$B$1:B121),)=0,"",OFFSET(PAAR!$M29,-COUNTA('Existing PAARLIne'!$B$1:B121),))</f>
        <v>Notas PRT</v>
      </c>
      <c r="E2" t="str">
        <f ca="1">IF(OFFSET(PAAR!$O29,-COUNTA('Existing PAARLIne'!$B$1:B121),)=0,"",_xlfn.CONCAT(OFFSET(PAAR!$O29,-COUNTA('Existing PAARLIne'!$B$1:B121),),COUNTA('Existing PAARLIne'!$B$1:B121),))</f>
        <v>external ID1</v>
      </c>
      <c r="F2" s="54"/>
      <c r="G2" t="str">
        <f>IF(Modules!$D$8=0,"",Modules!$D$8)</f>
        <v>a6R3p000000g3KDEAY</v>
      </c>
      <c r="H2" t="str">
        <f ca="1">IF(OFFSET(PAAR!$E29,-COUNTA('Existing PAARLIne'!$B$1:B121),)=0,"",OFFSET(PAAR!$E29,-COUNTA('Existing PAARLIne'!$B$1:B121),))</f>
        <v>Intervention id</v>
      </c>
      <c r="J2" t="str">
        <f ca="1">IF(OFFSET(PAAR!$U29,-COUNTA('Existing PAARLIne'!$B$1:B121),)=0,"",OFFSET(PAAR!$U29,-COUNTA('Existing PAARLIne'!$B$1:B121),))</f>
        <v>Module name</v>
      </c>
      <c r="L2" t="str">
        <f ca="1">IF(OFFSET(PAAR!$Q29,-COUNTA('Existing PAARLIne'!$B$1:B121),)=0,"",OFFSET(PAAR!$Q29,-COUNTA('Existing PAARLIne'!$B$1:B121),))</f>
        <v>TRP priority rating(retranslated)</v>
      </c>
      <c r="N2" s="60" t="str">
        <f>Modules!$D$3</f>
        <v>HIV/AIDS</v>
      </c>
      <c r="O2" t="str">
        <f>Modules!$B$2</f>
        <v>a443p000000g7eXAAQ</v>
      </c>
      <c r="P2" s="81" t="str">
        <f ca="1">IF(OFFSET(PAAR!$L29,-COUNTA('Existing PAARLIne'!$B$1:B121),)=0,"",OFFSET(PAAR!$L29,-COUNTA('Existing PAARLIne'!$B$1:B121),))</f>
        <v>Cantidad aprobada por PRT (US$)</v>
      </c>
      <c r="R2" s="81" t="str">
        <f ca="1">IF(OFFSET(PAAR!$G29,-COUNTA('Existing PAARLIne'!$B$1:B121),)=0,"",OFFSET(PAAR!$G29,-COUNTA('Existing PAARLIne'!$B$1:B121),))</f>
        <v>Monto solicitado (USD)</v>
      </c>
      <c r="T2" t="str">
        <f ca="1">IF(AND(L2='Dropdown Data'!$I$10,P2=""),"Not Approved",Modules!$E$7)</f>
        <v>Active</v>
      </c>
      <c r="V2" t="str">
        <f>IF(Modules!$H11=0,"",Modules!$H11)</f>
        <v>[Record ID]</v>
      </c>
      <c r="AB2" t="b">
        <f>Modules!$H$7</f>
        <v>0</v>
      </c>
    </row>
    <row r="3" spans="1:30" x14ac:dyDescent="0.3">
      <c r="F3" s="54"/>
    </row>
    <row r="5" spans="1:30" x14ac:dyDescent="0.3">
      <c r="F5" s="54"/>
    </row>
    <row r="6" spans="1:30" x14ac:dyDescent="0.3">
      <c r="F6" s="54"/>
    </row>
    <row r="7" spans="1:30" x14ac:dyDescent="0.3">
      <c r="F7" s="54"/>
    </row>
    <row r="8" spans="1:30" x14ac:dyDescent="0.3">
      <c r="F8" s="54"/>
    </row>
    <row r="9" spans="1:30" x14ac:dyDescent="0.3">
      <c r="F9" s="54"/>
    </row>
    <row r="10" spans="1:30" x14ac:dyDescent="0.3">
      <c r="F10" s="54"/>
      <c r="G10" s="54"/>
    </row>
    <row r="11" spans="1:30" x14ac:dyDescent="0.3">
      <c r="F11" s="54"/>
    </row>
    <row r="12" spans="1:30" x14ac:dyDescent="0.3">
      <c r="F12" s="54"/>
    </row>
    <row r="13" spans="1:30" x14ac:dyDescent="0.3">
      <c r="F13" s="54"/>
    </row>
    <row r="14" spans="1:30" x14ac:dyDescent="0.3">
      <c r="F14" s="54"/>
    </row>
    <row r="15" spans="1:30" x14ac:dyDescent="0.3">
      <c r="F15" s="54"/>
    </row>
    <row r="16" spans="1:30" x14ac:dyDescent="0.3">
      <c r="F16" s="54"/>
    </row>
    <row r="17" spans="6:6" x14ac:dyDescent="0.3">
      <c r="F17" s="54"/>
    </row>
    <row r="18" spans="6:6" x14ac:dyDescent="0.3">
      <c r="F18" s="54"/>
    </row>
    <row r="19" spans="6:6" x14ac:dyDescent="0.3">
      <c r="F19" s="54"/>
    </row>
    <row r="20" spans="6:6" x14ac:dyDescent="0.3">
      <c r="F20" s="54"/>
    </row>
    <row r="21" spans="6:6" x14ac:dyDescent="0.3">
      <c r="F21" s="54"/>
    </row>
    <row r="22" spans="6:6" x14ac:dyDescent="0.3">
      <c r="F22" s="54"/>
    </row>
    <row r="23" spans="6:6" x14ac:dyDescent="0.3">
      <c r="F23" s="54"/>
    </row>
    <row r="24" spans="6:6" x14ac:dyDescent="0.3">
      <c r="F24" s="54"/>
    </row>
    <row r="25" spans="6:6" x14ac:dyDescent="0.3">
      <c r="F25" s="54"/>
    </row>
    <row r="26" spans="6:6" x14ac:dyDescent="0.3">
      <c r="F26" s="54"/>
    </row>
    <row r="27" spans="6:6" x14ac:dyDescent="0.3">
      <c r="F27" s="5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G2"/>
  <sheetViews>
    <sheetView workbookViewId="0"/>
  </sheetViews>
  <sheetFormatPr defaultRowHeight="14.4" x14ac:dyDescent="0.3"/>
  <cols>
    <col min="3" max="3" width="15" customWidth="1"/>
  </cols>
  <sheetData>
    <row r="1" spans="1:7" x14ac:dyDescent="0.3">
      <c r="A1" t="s">
        <v>804</v>
      </c>
      <c r="B1" t="s">
        <v>770</v>
      </c>
      <c r="C1" t="s">
        <v>837</v>
      </c>
      <c r="F1" t="s">
        <v>770</v>
      </c>
      <c r="G1" t="s">
        <v>838</v>
      </c>
    </row>
    <row r="2" spans="1:7" hidden="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0000"/>
  </sheetPr>
  <dimension ref="A1:B14"/>
  <sheetViews>
    <sheetView workbookViewId="0">
      <selection activeCell="A13" sqref="A13"/>
    </sheetView>
  </sheetViews>
  <sheetFormatPr defaultRowHeight="14.4" x14ac:dyDescent="0.3"/>
  <sheetData>
    <row r="1" spans="1:2" x14ac:dyDescent="0.3">
      <c r="A1" t="s">
        <v>777</v>
      </c>
      <c r="B1" t="str">
        <f>Modules!$D$3</f>
        <v>HIV/AIDS</v>
      </c>
    </row>
    <row r="3" spans="1:2" x14ac:dyDescent="0.3">
      <c r="A3" s="50" t="s">
        <v>114</v>
      </c>
    </row>
    <row r="12" spans="1:2" x14ac:dyDescent="0.3">
      <c r="A12" s="62" t="s">
        <v>846</v>
      </c>
    </row>
    <row r="13" spans="1:2" hidden="1" x14ac:dyDescent="0.3">
      <c r="A13" s="104" t="s">
        <v>845</v>
      </c>
    </row>
    <row r="14" spans="1:2" x14ac:dyDescent="0.3">
      <c r="A14" s="104">
        <v>1.1029614514972701</v>
      </c>
    </row>
  </sheetData>
  <dataValidations count="1">
    <dataValidation type="decimal" allowBlank="1" showInputMessage="1" showErrorMessage="1" errorTitle="X-Author for Excel" error="Please enter a valid numeric value. Valid range for EUR &gt; USD is -10 to 10." promptTitle="X-Author for Excel" sqref="A13:A14" xr:uid="{1DC237DD-B28F-4353-A74C-82B343583B02}">
      <formula1>-10</formula1>
      <formula2>10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35"/>
  <sheetViews>
    <sheetView zoomScaleNormal="100" zoomScaleSheetLayoutView="100" workbookViewId="0">
      <selection activeCell="A2" sqref="A2:V2"/>
    </sheetView>
  </sheetViews>
  <sheetFormatPr defaultColWidth="9.109375" defaultRowHeight="13.8" x14ac:dyDescent="0.3"/>
  <cols>
    <col min="1" max="3" width="25.88671875" style="10" customWidth="1" collapsed="1"/>
    <col min="4" max="4" width="23.44140625" style="10" bestFit="1" customWidth="1" collapsed="1"/>
    <col min="5" max="16384" width="9.109375" style="10" collapsed="1"/>
  </cols>
  <sheetData>
    <row r="1" spans="1:22" ht="17.399999999999999" x14ac:dyDescent="0.3">
      <c r="A1" s="114" t="str">
        <f>IFERROR(VLOOKUP(PAAR!$B$10,Translation[],26,0),"")</f>
        <v>Notas PRT</v>
      </c>
      <c r="B1" s="114"/>
      <c r="C1" s="114"/>
      <c r="D1" s="114"/>
      <c r="E1" s="114"/>
      <c r="F1" s="114"/>
      <c r="G1" s="114"/>
      <c r="H1" s="114"/>
      <c r="I1" s="114"/>
      <c r="J1" s="114"/>
      <c r="K1" s="114"/>
      <c r="L1" s="114"/>
      <c r="M1" s="114"/>
      <c r="N1" s="114"/>
      <c r="O1" s="114"/>
      <c r="P1" s="114"/>
      <c r="Q1" s="114"/>
      <c r="R1" s="114"/>
      <c r="S1" s="114"/>
      <c r="T1" s="114"/>
      <c r="U1" s="114"/>
      <c r="V1" s="114"/>
    </row>
    <row r="2" spans="1:22" ht="90" customHeight="1" x14ac:dyDescent="0.3">
      <c r="A2" s="127" t="str">
        <f>IFERROR(VLOOKUP(PAAR!$B$10,Translation[],27,0),"")</f>
        <v>Instrucciones para el solicitante:
• Escribe el módulo correspondiente
• Escribe la intervención correspondiente
• Escribe el monto solicitado correspondiente
• Escribe la información adicional que desea agregar a la justificación en la hoja principal "Applicant-Candidat-Solicitante"</v>
      </c>
      <c r="B2" s="127"/>
      <c r="C2" s="127"/>
      <c r="D2" s="127"/>
      <c r="E2" s="127"/>
      <c r="F2" s="127"/>
      <c r="G2" s="127"/>
      <c r="H2" s="127"/>
      <c r="I2" s="127"/>
      <c r="J2" s="127"/>
      <c r="K2" s="127"/>
      <c r="L2" s="127"/>
      <c r="M2" s="127"/>
      <c r="N2" s="127"/>
      <c r="O2" s="127"/>
      <c r="P2" s="127"/>
      <c r="Q2" s="127"/>
      <c r="R2" s="127"/>
      <c r="S2" s="127"/>
      <c r="T2" s="127"/>
      <c r="U2" s="127"/>
      <c r="V2" s="127"/>
    </row>
    <row r="3" spans="1:22" ht="15" customHeight="1" x14ac:dyDescent="0.3">
      <c r="A3" s="32" t="str">
        <f>IFERROR(VLOOKUP(PAAR!$B$10,Translation[],28,0),"")</f>
        <v>Módulo</v>
      </c>
      <c r="B3" s="32" t="str">
        <f>IFERROR(VLOOKUP(PAAR!$B$10,Translation[],29,0),"")</f>
        <v>Intervención</v>
      </c>
      <c r="C3" s="32" t="str">
        <f>IFERROR(VLOOKUP(PAAR!$B$10,Translation[],30,0),"")</f>
        <v>Monto solicitado</v>
      </c>
      <c r="D3" s="128" t="str">
        <f>IFERROR(VLOOKUP(PAAR!$B$10,Translation[],31,0),"")</f>
        <v>Justificación adicional</v>
      </c>
      <c r="E3" s="128"/>
      <c r="F3" s="128"/>
      <c r="G3" s="128"/>
      <c r="H3" s="128"/>
      <c r="I3" s="128"/>
      <c r="J3" s="128"/>
      <c r="K3" s="128"/>
      <c r="L3" s="128"/>
      <c r="M3" s="128"/>
      <c r="N3" s="128"/>
      <c r="O3" s="128"/>
      <c r="P3" s="128"/>
      <c r="Q3" s="128"/>
      <c r="R3" s="128"/>
      <c r="S3" s="128"/>
      <c r="T3" s="128"/>
      <c r="U3" s="128"/>
      <c r="V3" s="128"/>
    </row>
    <row r="4" spans="1:22" x14ac:dyDescent="0.3">
      <c r="A4" s="30"/>
      <c r="B4" s="30"/>
      <c r="C4" s="30"/>
      <c r="D4" s="129"/>
      <c r="E4" s="129"/>
      <c r="F4" s="129"/>
      <c r="G4" s="129"/>
      <c r="H4" s="129"/>
      <c r="I4" s="129"/>
      <c r="J4" s="129"/>
      <c r="K4" s="129"/>
      <c r="L4" s="129"/>
      <c r="M4" s="129"/>
      <c r="N4" s="129"/>
      <c r="O4" s="129"/>
      <c r="P4" s="129"/>
      <c r="Q4" s="129"/>
      <c r="R4" s="129"/>
      <c r="S4" s="129"/>
      <c r="T4" s="129"/>
      <c r="U4" s="129"/>
      <c r="V4" s="129"/>
    </row>
    <row r="5" spans="1:22" x14ac:dyDescent="0.3">
      <c r="A5" s="30"/>
      <c r="B5" s="30"/>
      <c r="C5" s="30"/>
      <c r="D5" s="129"/>
      <c r="E5" s="129"/>
      <c r="F5" s="129"/>
      <c r="G5" s="129"/>
      <c r="H5" s="129"/>
      <c r="I5" s="129"/>
      <c r="J5" s="129"/>
      <c r="K5" s="129"/>
      <c r="L5" s="129"/>
      <c r="M5" s="129"/>
      <c r="N5" s="129"/>
      <c r="O5" s="129"/>
      <c r="P5" s="129"/>
      <c r="Q5" s="129"/>
      <c r="R5" s="129"/>
      <c r="S5" s="129"/>
      <c r="T5" s="129"/>
      <c r="U5" s="129"/>
      <c r="V5" s="129"/>
    </row>
    <row r="6" spans="1:22" x14ac:dyDescent="0.3">
      <c r="A6" s="30"/>
      <c r="B6" s="30"/>
      <c r="C6" s="30"/>
      <c r="D6" s="129"/>
      <c r="E6" s="129"/>
      <c r="F6" s="129"/>
      <c r="G6" s="129"/>
      <c r="H6" s="129"/>
      <c r="I6" s="129"/>
      <c r="J6" s="129"/>
      <c r="K6" s="129"/>
      <c r="L6" s="129"/>
      <c r="M6" s="129"/>
      <c r="N6" s="129"/>
      <c r="O6" s="129"/>
      <c r="P6" s="129"/>
      <c r="Q6" s="129"/>
      <c r="R6" s="129"/>
      <c r="S6" s="129"/>
      <c r="T6" s="129"/>
      <c r="U6" s="129"/>
      <c r="V6" s="129"/>
    </row>
    <row r="7" spans="1:22" x14ac:dyDescent="0.3">
      <c r="A7" s="30"/>
      <c r="B7" s="30"/>
      <c r="C7" s="30"/>
      <c r="D7" s="129"/>
      <c r="E7" s="129"/>
      <c r="F7" s="129"/>
      <c r="G7" s="129"/>
      <c r="H7" s="129"/>
      <c r="I7" s="129"/>
      <c r="J7" s="129"/>
      <c r="K7" s="129"/>
      <c r="L7" s="129"/>
      <c r="M7" s="129"/>
      <c r="N7" s="129"/>
      <c r="O7" s="129"/>
      <c r="P7" s="129"/>
      <c r="Q7" s="129"/>
      <c r="R7" s="129"/>
      <c r="S7" s="129"/>
      <c r="T7" s="129"/>
      <c r="U7" s="129"/>
      <c r="V7" s="129"/>
    </row>
    <row r="8" spans="1:22" x14ac:dyDescent="0.3">
      <c r="A8" s="30"/>
      <c r="B8" s="30"/>
      <c r="C8" s="30"/>
      <c r="D8" s="129"/>
      <c r="E8" s="129"/>
      <c r="F8" s="129"/>
      <c r="G8" s="129"/>
      <c r="H8" s="129"/>
      <c r="I8" s="129"/>
      <c r="J8" s="129"/>
      <c r="K8" s="129"/>
      <c r="L8" s="129"/>
      <c r="M8" s="129"/>
      <c r="N8" s="129"/>
      <c r="O8" s="129"/>
      <c r="P8" s="129"/>
      <c r="Q8" s="129"/>
      <c r="R8" s="129"/>
      <c r="S8" s="129"/>
      <c r="T8" s="129"/>
      <c r="U8" s="129"/>
      <c r="V8" s="129"/>
    </row>
    <row r="9" spans="1:22" x14ac:dyDescent="0.3">
      <c r="A9" s="30"/>
      <c r="B9" s="30"/>
      <c r="C9" s="30"/>
      <c r="D9" s="129"/>
      <c r="E9" s="129"/>
      <c r="F9" s="129"/>
      <c r="G9" s="129"/>
      <c r="H9" s="129"/>
      <c r="I9" s="129"/>
      <c r="J9" s="129"/>
      <c r="K9" s="129"/>
      <c r="L9" s="129"/>
      <c r="M9" s="129"/>
      <c r="N9" s="129"/>
      <c r="O9" s="129"/>
      <c r="P9" s="129"/>
      <c r="Q9" s="129"/>
      <c r="R9" s="129"/>
      <c r="S9" s="129"/>
      <c r="T9" s="129"/>
      <c r="U9" s="129"/>
      <c r="V9" s="129"/>
    </row>
    <row r="10" spans="1:22" x14ac:dyDescent="0.3">
      <c r="A10" s="30"/>
      <c r="B10" s="30"/>
      <c r="C10" s="30"/>
      <c r="D10" s="129"/>
      <c r="E10" s="129"/>
      <c r="F10" s="129"/>
      <c r="G10" s="129"/>
      <c r="H10" s="129"/>
      <c r="I10" s="129"/>
      <c r="J10" s="129"/>
      <c r="K10" s="129"/>
      <c r="L10" s="129"/>
      <c r="M10" s="129"/>
      <c r="N10" s="129"/>
      <c r="O10" s="129"/>
      <c r="P10" s="129"/>
      <c r="Q10" s="129"/>
      <c r="R10" s="129"/>
      <c r="S10" s="129"/>
      <c r="T10" s="129"/>
      <c r="U10" s="129"/>
      <c r="V10" s="129"/>
    </row>
    <row r="11" spans="1:22" x14ac:dyDescent="0.3">
      <c r="A11" s="30"/>
      <c r="B11" s="30"/>
      <c r="C11" s="30"/>
      <c r="D11" s="129"/>
      <c r="E11" s="129"/>
      <c r="F11" s="129"/>
      <c r="G11" s="129"/>
      <c r="H11" s="129"/>
      <c r="I11" s="129"/>
      <c r="J11" s="129"/>
      <c r="K11" s="129"/>
      <c r="L11" s="129"/>
      <c r="M11" s="129"/>
      <c r="N11" s="129"/>
      <c r="O11" s="129"/>
      <c r="P11" s="129"/>
      <c r="Q11" s="129"/>
      <c r="R11" s="129"/>
      <c r="S11" s="129"/>
      <c r="T11" s="129"/>
      <c r="U11" s="129"/>
      <c r="V11" s="129"/>
    </row>
    <row r="12" spans="1:22" x14ac:dyDescent="0.3">
      <c r="A12" s="30"/>
      <c r="B12" s="30"/>
      <c r="C12" s="30"/>
      <c r="D12" s="129"/>
      <c r="E12" s="129"/>
      <c r="F12" s="129"/>
      <c r="G12" s="129"/>
      <c r="H12" s="129"/>
      <c r="I12" s="129"/>
      <c r="J12" s="129"/>
      <c r="K12" s="129"/>
      <c r="L12" s="129"/>
      <c r="M12" s="129"/>
      <c r="N12" s="129"/>
      <c r="O12" s="129"/>
      <c r="P12" s="129"/>
      <c r="Q12" s="129"/>
      <c r="R12" s="129"/>
      <c r="S12" s="129"/>
      <c r="T12" s="129"/>
      <c r="U12" s="129"/>
      <c r="V12" s="129"/>
    </row>
    <row r="13" spans="1:22" x14ac:dyDescent="0.3">
      <c r="A13" s="30"/>
      <c r="B13" s="30"/>
      <c r="C13" s="30"/>
      <c r="D13" s="129"/>
      <c r="E13" s="129"/>
      <c r="F13" s="129"/>
      <c r="G13" s="129"/>
      <c r="H13" s="129"/>
      <c r="I13" s="129"/>
      <c r="J13" s="129"/>
      <c r="K13" s="129"/>
      <c r="L13" s="129"/>
      <c r="M13" s="129"/>
      <c r="N13" s="129"/>
      <c r="O13" s="129"/>
      <c r="P13" s="129"/>
      <c r="Q13" s="129"/>
      <c r="R13" s="129"/>
      <c r="S13" s="129"/>
      <c r="T13" s="129"/>
      <c r="U13" s="129"/>
      <c r="V13" s="129"/>
    </row>
    <row r="14" spans="1:22" x14ac:dyDescent="0.3">
      <c r="A14" s="30"/>
      <c r="B14" s="30"/>
      <c r="C14" s="30"/>
      <c r="D14" s="129"/>
      <c r="E14" s="129"/>
      <c r="F14" s="129"/>
      <c r="G14" s="129"/>
      <c r="H14" s="129"/>
      <c r="I14" s="129"/>
      <c r="J14" s="129"/>
      <c r="K14" s="129"/>
      <c r="L14" s="129"/>
      <c r="M14" s="129"/>
      <c r="N14" s="129"/>
      <c r="O14" s="129"/>
      <c r="P14" s="129"/>
      <c r="Q14" s="129"/>
      <c r="R14" s="129"/>
      <c r="S14" s="129"/>
      <c r="T14" s="129"/>
      <c r="U14" s="129"/>
      <c r="V14" s="129"/>
    </row>
    <row r="15" spans="1:22" x14ac:dyDescent="0.3">
      <c r="A15" s="30"/>
      <c r="B15" s="30"/>
      <c r="C15" s="30"/>
      <c r="D15" s="129"/>
      <c r="E15" s="129"/>
      <c r="F15" s="129"/>
      <c r="G15" s="129"/>
      <c r="H15" s="129"/>
      <c r="I15" s="129"/>
      <c r="J15" s="129"/>
      <c r="K15" s="129"/>
      <c r="L15" s="129"/>
      <c r="M15" s="129"/>
      <c r="N15" s="129"/>
      <c r="O15" s="129"/>
      <c r="P15" s="129"/>
      <c r="Q15" s="129"/>
      <c r="R15" s="129"/>
      <c r="S15" s="129"/>
      <c r="T15" s="129"/>
      <c r="U15" s="129"/>
      <c r="V15" s="129"/>
    </row>
    <row r="16" spans="1:22" x14ac:dyDescent="0.3">
      <c r="A16" s="30"/>
      <c r="B16" s="30"/>
      <c r="C16" s="30"/>
      <c r="D16" s="129"/>
      <c r="E16" s="129"/>
      <c r="F16" s="129"/>
      <c r="G16" s="129"/>
      <c r="H16" s="129"/>
      <c r="I16" s="129"/>
      <c r="J16" s="129"/>
      <c r="K16" s="129"/>
      <c r="L16" s="129"/>
      <c r="M16" s="129"/>
      <c r="N16" s="129"/>
      <c r="O16" s="129"/>
      <c r="P16" s="129"/>
      <c r="Q16" s="129"/>
      <c r="R16" s="129"/>
      <c r="S16" s="129"/>
      <c r="T16" s="129"/>
      <c r="U16" s="129"/>
      <c r="V16" s="129"/>
    </row>
    <row r="17" spans="1:22" x14ac:dyDescent="0.3">
      <c r="A17" s="30"/>
      <c r="B17" s="30"/>
      <c r="C17" s="30"/>
      <c r="D17" s="129"/>
      <c r="E17" s="129"/>
      <c r="F17" s="129"/>
      <c r="G17" s="129"/>
      <c r="H17" s="129"/>
      <c r="I17" s="129"/>
      <c r="J17" s="129"/>
      <c r="K17" s="129"/>
      <c r="L17" s="129"/>
      <c r="M17" s="129"/>
      <c r="N17" s="129"/>
      <c r="O17" s="129"/>
      <c r="P17" s="129"/>
      <c r="Q17" s="129"/>
      <c r="R17" s="129"/>
      <c r="S17" s="129"/>
      <c r="T17" s="129"/>
      <c r="U17" s="129"/>
      <c r="V17" s="129"/>
    </row>
    <row r="18" spans="1:22" x14ac:dyDescent="0.3">
      <c r="A18" s="30"/>
      <c r="B18" s="30"/>
      <c r="C18" s="30"/>
      <c r="D18" s="129"/>
      <c r="E18" s="129"/>
      <c r="F18" s="129"/>
      <c r="G18" s="129"/>
      <c r="H18" s="129"/>
      <c r="I18" s="129"/>
      <c r="J18" s="129"/>
      <c r="K18" s="129"/>
      <c r="L18" s="129"/>
      <c r="M18" s="129"/>
      <c r="N18" s="129"/>
      <c r="O18" s="129"/>
      <c r="P18" s="129"/>
      <c r="Q18" s="129"/>
      <c r="R18" s="129"/>
      <c r="S18" s="129"/>
      <c r="T18" s="129"/>
      <c r="U18" s="129"/>
      <c r="V18" s="129"/>
    </row>
    <row r="19" spans="1:22" x14ac:dyDescent="0.3">
      <c r="A19" s="30"/>
      <c r="B19" s="30"/>
      <c r="C19" s="30"/>
      <c r="D19" s="129"/>
      <c r="E19" s="129"/>
      <c r="F19" s="129"/>
      <c r="G19" s="129"/>
      <c r="H19" s="129"/>
      <c r="I19" s="129"/>
      <c r="J19" s="129"/>
      <c r="K19" s="129"/>
      <c r="L19" s="129"/>
      <c r="M19" s="129"/>
      <c r="N19" s="129"/>
      <c r="O19" s="129"/>
      <c r="P19" s="129"/>
      <c r="Q19" s="129"/>
      <c r="R19" s="129"/>
      <c r="S19" s="129"/>
      <c r="T19" s="129"/>
      <c r="U19" s="129"/>
      <c r="V19" s="129"/>
    </row>
    <row r="20" spans="1:22" x14ac:dyDescent="0.3">
      <c r="A20" s="30"/>
      <c r="B20" s="30"/>
      <c r="C20" s="30"/>
      <c r="D20" s="129"/>
      <c r="E20" s="129"/>
      <c r="F20" s="129"/>
      <c r="G20" s="129"/>
      <c r="H20" s="129"/>
      <c r="I20" s="129"/>
      <c r="J20" s="129"/>
      <c r="K20" s="129"/>
      <c r="L20" s="129"/>
      <c r="M20" s="129"/>
      <c r="N20" s="129"/>
      <c r="O20" s="129"/>
      <c r="P20" s="129"/>
      <c r="Q20" s="129"/>
      <c r="R20" s="129"/>
      <c r="S20" s="129"/>
      <c r="T20" s="129"/>
      <c r="U20" s="129"/>
      <c r="V20" s="129"/>
    </row>
    <row r="21" spans="1:22" x14ac:dyDescent="0.3">
      <c r="A21" s="30"/>
      <c r="B21" s="30"/>
      <c r="C21" s="30"/>
      <c r="D21" s="129"/>
      <c r="E21" s="129"/>
      <c r="F21" s="129"/>
      <c r="G21" s="129"/>
      <c r="H21" s="129"/>
      <c r="I21" s="129"/>
      <c r="J21" s="129"/>
      <c r="K21" s="129"/>
      <c r="L21" s="129"/>
      <c r="M21" s="129"/>
      <c r="N21" s="129"/>
      <c r="O21" s="129"/>
      <c r="P21" s="129"/>
      <c r="Q21" s="129"/>
      <c r="R21" s="129"/>
      <c r="S21" s="129"/>
      <c r="T21" s="129"/>
      <c r="U21" s="129"/>
      <c r="V21" s="129"/>
    </row>
    <row r="22" spans="1:22" x14ac:dyDescent="0.3">
      <c r="A22" s="30"/>
      <c r="B22" s="30"/>
      <c r="C22" s="30"/>
      <c r="D22" s="129"/>
      <c r="E22" s="129"/>
      <c r="F22" s="129"/>
      <c r="G22" s="129"/>
      <c r="H22" s="129"/>
      <c r="I22" s="129"/>
      <c r="J22" s="129"/>
      <c r="K22" s="129"/>
      <c r="L22" s="129"/>
      <c r="M22" s="129"/>
      <c r="N22" s="129"/>
      <c r="O22" s="129"/>
      <c r="P22" s="129"/>
      <c r="Q22" s="129"/>
      <c r="R22" s="129"/>
      <c r="S22" s="129"/>
      <c r="T22" s="129"/>
      <c r="U22" s="129"/>
      <c r="V22" s="129"/>
    </row>
    <row r="23" spans="1:22" x14ac:dyDescent="0.3">
      <c r="A23" s="30"/>
      <c r="B23" s="30"/>
      <c r="C23" s="30"/>
      <c r="D23" s="129"/>
      <c r="E23" s="129"/>
      <c r="F23" s="129"/>
      <c r="G23" s="129"/>
      <c r="H23" s="129"/>
      <c r="I23" s="129"/>
      <c r="J23" s="129"/>
      <c r="K23" s="129"/>
      <c r="L23" s="129"/>
      <c r="M23" s="129"/>
      <c r="N23" s="129"/>
      <c r="O23" s="129"/>
      <c r="P23" s="129"/>
      <c r="Q23" s="129"/>
      <c r="R23" s="129"/>
      <c r="S23" s="129"/>
      <c r="T23" s="129"/>
      <c r="U23" s="129"/>
      <c r="V23" s="129"/>
    </row>
    <row r="24" spans="1:22" x14ac:dyDescent="0.3">
      <c r="A24" s="30"/>
      <c r="B24" s="30"/>
      <c r="C24" s="30"/>
      <c r="D24" s="129"/>
      <c r="E24" s="129"/>
      <c r="F24" s="129"/>
      <c r="G24" s="129"/>
      <c r="H24" s="129"/>
      <c r="I24" s="129"/>
      <c r="J24" s="129"/>
      <c r="K24" s="129"/>
      <c r="L24" s="129"/>
      <c r="M24" s="129"/>
      <c r="N24" s="129"/>
      <c r="O24" s="129"/>
      <c r="P24" s="129"/>
      <c r="Q24" s="129"/>
      <c r="R24" s="129"/>
      <c r="S24" s="129"/>
      <c r="T24" s="129"/>
      <c r="U24" s="129"/>
      <c r="V24" s="129"/>
    </row>
    <row r="25" spans="1:22" x14ac:dyDescent="0.3">
      <c r="A25" s="30"/>
      <c r="B25" s="30"/>
      <c r="C25" s="30"/>
      <c r="D25" s="129"/>
      <c r="E25" s="129"/>
      <c r="F25" s="129"/>
      <c r="G25" s="129"/>
      <c r="H25" s="129"/>
      <c r="I25" s="129"/>
      <c r="J25" s="129"/>
      <c r="K25" s="129"/>
      <c r="L25" s="129"/>
      <c r="M25" s="129"/>
      <c r="N25" s="129"/>
      <c r="O25" s="129"/>
      <c r="P25" s="129"/>
      <c r="Q25" s="129"/>
      <c r="R25" s="129"/>
      <c r="S25" s="129"/>
      <c r="T25" s="129"/>
      <c r="U25" s="129"/>
      <c r="V25" s="129"/>
    </row>
    <row r="26" spans="1:22" x14ac:dyDescent="0.3">
      <c r="A26" s="30"/>
      <c r="B26" s="30"/>
      <c r="C26" s="30"/>
      <c r="D26" s="129"/>
      <c r="E26" s="129"/>
      <c r="F26" s="129"/>
      <c r="G26" s="129"/>
      <c r="H26" s="129"/>
      <c r="I26" s="129"/>
      <c r="J26" s="129"/>
      <c r="K26" s="129"/>
      <c r="L26" s="129"/>
      <c r="M26" s="129"/>
      <c r="N26" s="129"/>
      <c r="O26" s="129"/>
      <c r="P26" s="129"/>
      <c r="Q26" s="129"/>
      <c r="R26" s="129"/>
      <c r="S26" s="129"/>
      <c r="T26" s="129"/>
      <c r="U26" s="129"/>
      <c r="V26" s="129"/>
    </row>
    <row r="27" spans="1:22" x14ac:dyDescent="0.3">
      <c r="A27" s="30"/>
      <c r="B27" s="30"/>
      <c r="C27" s="30"/>
      <c r="D27" s="129"/>
      <c r="E27" s="129"/>
      <c r="F27" s="129"/>
      <c r="G27" s="129"/>
      <c r="H27" s="129"/>
      <c r="I27" s="129"/>
      <c r="J27" s="129"/>
      <c r="K27" s="129"/>
      <c r="L27" s="129"/>
      <c r="M27" s="129"/>
      <c r="N27" s="129"/>
      <c r="O27" s="129"/>
      <c r="P27" s="129"/>
      <c r="Q27" s="129"/>
      <c r="R27" s="129"/>
      <c r="S27" s="129"/>
      <c r="T27" s="129"/>
      <c r="U27" s="129"/>
      <c r="V27" s="129"/>
    </row>
    <row r="28" spans="1:22" x14ac:dyDescent="0.3">
      <c r="A28" s="30"/>
      <c r="B28" s="30"/>
      <c r="C28" s="30"/>
      <c r="D28" s="129"/>
      <c r="E28" s="129"/>
      <c r="F28" s="129"/>
      <c r="G28" s="129"/>
      <c r="H28" s="129"/>
      <c r="I28" s="129"/>
      <c r="J28" s="129"/>
      <c r="K28" s="129"/>
      <c r="L28" s="129"/>
      <c r="M28" s="129"/>
      <c r="N28" s="129"/>
      <c r="O28" s="129"/>
      <c r="P28" s="129"/>
      <c r="Q28" s="129"/>
      <c r="R28" s="129"/>
      <c r="S28" s="129"/>
      <c r="T28" s="129"/>
      <c r="U28" s="129"/>
      <c r="V28" s="129"/>
    </row>
    <row r="29" spans="1:22" x14ac:dyDescent="0.3">
      <c r="A29" s="30"/>
      <c r="B29" s="30"/>
      <c r="C29" s="30"/>
      <c r="D29" s="129"/>
      <c r="E29" s="129"/>
      <c r="F29" s="129"/>
      <c r="G29" s="129"/>
      <c r="H29" s="129"/>
      <c r="I29" s="129"/>
      <c r="J29" s="129"/>
      <c r="K29" s="129"/>
      <c r="L29" s="129"/>
      <c r="M29" s="129"/>
      <c r="N29" s="129"/>
      <c r="O29" s="129"/>
      <c r="P29" s="129"/>
      <c r="Q29" s="129"/>
      <c r="R29" s="129"/>
      <c r="S29" s="129"/>
      <c r="T29" s="129"/>
      <c r="U29" s="129"/>
      <c r="V29" s="129"/>
    </row>
    <row r="30" spans="1:22" x14ac:dyDescent="0.3">
      <c r="A30" s="30"/>
      <c r="B30" s="30"/>
      <c r="C30" s="30"/>
      <c r="D30" s="129"/>
      <c r="E30" s="129"/>
      <c r="F30" s="129"/>
      <c r="G30" s="129"/>
      <c r="H30" s="129"/>
      <c r="I30" s="129"/>
      <c r="J30" s="129"/>
      <c r="K30" s="129"/>
      <c r="L30" s="129"/>
      <c r="M30" s="129"/>
      <c r="N30" s="129"/>
      <c r="O30" s="129"/>
      <c r="P30" s="129"/>
      <c r="Q30" s="129"/>
      <c r="R30" s="129"/>
      <c r="S30" s="129"/>
      <c r="T30" s="129"/>
      <c r="U30" s="129"/>
      <c r="V30" s="129"/>
    </row>
    <row r="31" spans="1:22" x14ac:dyDescent="0.3">
      <c r="A31" s="30"/>
      <c r="B31" s="30"/>
      <c r="C31" s="30"/>
      <c r="D31" s="129"/>
      <c r="E31" s="129"/>
      <c r="F31" s="129"/>
      <c r="G31" s="129"/>
      <c r="H31" s="129"/>
      <c r="I31" s="129"/>
      <c r="J31" s="129"/>
      <c r="K31" s="129"/>
      <c r="L31" s="129"/>
      <c r="M31" s="129"/>
      <c r="N31" s="129"/>
      <c r="O31" s="129"/>
      <c r="P31" s="129"/>
      <c r="Q31" s="129"/>
      <c r="R31" s="129"/>
      <c r="S31" s="129"/>
      <c r="T31" s="129"/>
      <c r="U31" s="129"/>
      <c r="V31" s="129"/>
    </row>
    <row r="32" spans="1:22" x14ac:dyDescent="0.3">
      <c r="A32" s="30"/>
      <c r="B32" s="30"/>
      <c r="C32" s="30"/>
      <c r="D32" s="129"/>
      <c r="E32" s="129"/>
      <c r="F32" s="129"/>
      <c r="G32" s="129"/>
      <c r="H32" s="129"/>
      <c r="I32" s="129"/>
      <c r="J32" s="129"/>
      <c r="K32" s="129"/>
      <c r="L32" s="129"/>
      <c r="M32" s="129"/>
      <c r="N32" s="129"/>
      <c r="O32" s="129"/>
      <c r="P32" s="129"/>
      <c r="Q32" s="129"/>
      <c r="R32" s="129"/>
      <c r="S32" s="129"/>
      <c r="T32" s="129"/>
      <c r="U32" s="129"/>
      <c r="V32" s="129"/>
    </row>
    <row r="33" spans="1:22" x14ac:dyDescent="0.3">
      <c r="A33" s="30"/>
      <c r="B33" s="30"/>
      <c r="C33" s="30"/>
      <c r="D33" s="129"/>
      <c r="E33" s="129"/>
      <c r="F33" s="129"/>
      <c r="G33" s="129"/>
      <c r="H33" s="129"/>
      <c r="I33" s="129"/>
      <c r="J33" s="129"/>
      <c r="K33" s="129"/>
      <c r="L33" s="129"/>
      <c r="M33" s="129"/>
      <c r="N33" s="129"/>
      <c r="O33" s="129"/>
      <c r="P33" s="129"/>
      <c r="Q33" s="129"/>
      <c r="R33" s="129"/>
      <c r="S33" s="129"/>
      <c r="T33" s="129"/>
      <c r="U33" s="129"/>
      <c r="V33" s="129"/>
    </row>
    <row r="34" spans="1:22" x14ac:dyDescent="0.3">
      <c r="A34" s="30"/>
      <c r="B34" s="30"/>
      <c r="C34" s="30"/>
      <c r="D34" s="129"/>
      <c r="E34" s="129"/>
      <c r="F34" s="129"/>
      <c r="G34" s="129"/>
      <c r="H34" s="129"/>
      <c r="I34" s="129"/>
      <c r="J34" s="129"/>
      <c r="K34" s="129"/>
      <c r="L34" s="129"/>
      <c r="M34" s="129"/>
      <c r="N34" s="129"/>
      <c r="O34" s="129"/>
      <c r="P34" s="129"/>
      <c r="Q34" s="129"/>
      <c r="R34" s="129"/>
      <c r="S34" s="129"/>
      <c r="T34" s="129"/>
      <c r="U34" s="129"/>
      <c r="V34" s="129"/>
    </row>
    <row r="35" spans="1:22" x14ac:dyDescent="0.3">
      <c r="A35" s="30"/>
      <c r="B35" s="30"/>
      <c r="C35" s="30"/>
      <c r="D35" s="129"/>
      <c r="E35" s="129"/>
      <c r="F35" s="129"/>
      <c r="G35" s="129"/>
      <c r="H35" s="129"/>
      <c r="I35" s="129"/>
      <c r="J35" s="129"/>
      <c r="K35" s="129"/>
      <c r="L35" s="129"/>
      <c r="M35" s="129"/>
      <c r="N35" s="129"/>
      <c r="O35" s="129"/>
      <c r="P35" s="129"/>
      <c r="Q35" s="129"/>
      <c r="R35" s="129"/>
      <c r="S35" s="129"/>
      <c r="T35" s="129"/>
      <c r="U35" s="129"/>
      <c r="V35" s="129"/>
    </row>
  </sheetData>
  <sheetProtection formatRows="0" insertRows="0"/>
  <mergeCells count="35">
    <mergeCell ref="D34:V34"/>
    <mergeCell ref="D35:V35"/>
    <mergeCell ref="D28:V28"/>
    <mergeCell ref="D29:V29"/>
    <mergeCell ref="D30:V30"/>
    <mergeCell ref="D31:V31"/>
    <mergeCell ref="D32:V32"/>
    <mergeCell ref="D33:V33"/>
    <mergeCell ref="D27:V27"/>
    <mergeCell ref="D16:V16"/>
    <mergeCell ref="D17:V17"/>
    <mergeCell ref="D18:V18"/>
    <mergeCell ref="D19:V19"/>
    <mergeCell ref="D20:V20"/>
    <mergeCell ref="D21:V21"/>
    <mergeCell ref="D22:V22"/>
    <mergeCell ref="D23:V23"/>
    <mergeCell ref="D24:V24"/>
    <mergeCell ref="D25:V25"/>
    <mergeCell ref="D26:V26"/>
    <mergeCell ref="A1:V1"/>
    <mergeCell ref="A2:V2"/>
    <mergeCell ref="D3:V3"/>
    <mergeCell ref="D15:V15"/>
    <mergeCell ref="D4:V4"/>
    <mergeCell ref="D5:V5"/>
    <mergeCell ref="D6:V6"/>
    <mergeCell ref="D7:V7"/>
    <mergeCell ref="D8:V8"/>
    <mergeCell ref="D9:V9"/>
    <mergeCell ref="D10:V10"/>
    <mergeCell ref="D11:V11"/>
    <mergeCell ref="D12:V12"/>
    <mergeCell ref="D13:V13"/>
    <mergeCell ref="D14:V14"/>
  </mergeCells>
  <dataValidations count="3">
    <dataValidation type="decimal" operator="greaterThanOrEqual" allowBlank="1" showInputMessage="1" showErrorMessage="1" sqref="C4:C35" xr:uid="{00000000-0002-0000-0400-000000000000}">
      <formula1>0</formula1>
    </dataValidation>
    <dataValidation type="list" allowBlank="1" showInputMessage="1" showErrorMessage="1" sqref="A4:A35" xr:uid="{00000000-0002-0000-0400-000001000000}">
      <formula1>Module</formula1>
    </dataValidation>
    <dataValidation type="list" allowBlank="1" showInputMessage="1" showErrorMessage="1" sqref="B4:B35" xr:uid="{00000000-0002-0000-0400-000002000000}">
      <formula1>ADD_Intervention</formula1>
    </dataValidation>
  </dataValidations>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A2:P316"/>
  <sheetViews>
    <sheetView topLeftCell="C1" zoomScale="80" zoomScaleNormal="80" workbookViewId="0">
      <selection activeCell="H7" sqref="H7"/>
    </sheetView>
  </sheetViews>
  <sheetFormatPr defaultRowHeight="14.4" x14ac:dyDescent="0.3"/>
  <cols>
    <col min="1" max="1" width="70.88671875" customWidth="1"/>
    <col min="2" max="2" width="48.88671875" customWidth="1"/>
    <col min="3" max="3" width="19.44140625" customWidth="1"/>
    <col min="4" max="4" width="18.44140625" customWidth="1"/>
    <col min="5" max="5" width="18.109375" customWidth="1"/>
    <col min="6" max="6" width="16.109375" customWidth="1"/>
    <col min="7" max="7" width="20.88671875" customWidth="1"/>
    <col min="8" max="8" width="22.88671875" customWidth="1"/>
    <col min="9" max="9" width="16.44140625" bestFit="1" customWidth="1"/>
    <col min="10" max="10" width="14.88671875" customWidth="1"/>
    <col min="11" max="11" width="50.88671875" customWidth="1"/>
  </cols>
  <sheetData>
    <row r="2" spans="1:16" x14ac:dyDescent="0.3">
      <c r="A2" s="35" t="s">
        <v>770</v>
      </c>
      <c r="B2" s="49" t="s">
        <v>1072</v>
      </c>
      <c r="C2" s="35" t="s">
        <v>776</v>
      </c>
      <c r="D2" s="99" t="s">
        <v>1074</v>
      </c>
      <c r="E2" t="s">
        <v>800</v>
      </c>
      <c r="F2" s="53">
        <f>COUNTA(PAAR!D29:D213)-SUMPRODUCT(COUNTIF(PAAR!D29:D213,"--select--"))</f>
        <v>0</v>
      </c>
    </row>
    <row r="3" spans="1:16" x14ac:dyDescent="0.3">
      <c r="A3" s="35" t="s">
        <v>774</v>
      </c>
      <c r="B3" s="100" t="s">
        <v>1073</v>
      </c>
      <c r="C3" s="35" t="s">
        <v>777</v>
      </c>
      <c r="D3" s="99" t="s">
        <v>109</v>
      </c>
      <c r="F3" t="s">
        <v>817</v>
      </c>
      <c r="I3" t="str">
        <f>SUBSTITUTE($D3,H4&amp;",",)</f>
        <v>HIV/AIDS</v>
      </c>
      <c r="J3" t="str">
        <f>SUBSTITUTE(I3,I4&amp;",",)</f>
        <v>HIV/AIDS</v>
      </c>
      <c r="K3" t="str">
        <f>IF(SUBSTITUTE(J3,J4&amp;",",)=I3,"",SUBSTITUTE(J3,J4&amp;",",))</f>
        <v/>
      </c>
      <c r="L3" t="str">
        <f t="shared" ref="L3:P3" si="0">IF(SUBSTITUTE(K3,K4&amp;",",)=J3,"",SUBSTITUTE(K3,K4&amp;",",))</f>
        <v/>
      </c>
      <c r="M3" t="str">
        <f t="shared" si="0"/>
        <v/>
      </c>
      <c r="N3" t="str">
        <f t="shared" si="0"/>
        <v/>
      </c>
      <c r="O3" t="str">
        <f t="shared" si="0"/>
        <v/>
      </c>
      <c r="P3" t="str">
        <f t="shared" si="0"/>
        <v/>
      </c>
    </row>
    <row r="4" spans="1:16" x14ac:dyDescent="0.3">
      <c r="A4" s="35" t="s">
        <v>775</v>
      </c>
      <c r="B4" s="100"/>
      <c r="C4" s="35" t="s">
        <v>778</v>
      </c>
      <c r="D4" s="99" t="s">
        <v>110</v>
      </c>
      <c r="F4" t="s">
        <v>818</v>
      </c>
      <c r="G4" t="s">
        <v>842</v>
      </c>
      <c r="H4" t="str">
        <f>IFERROR(LEFT(D3,FIND(",",D3)-1),D3)</f>
        <v>HIV/AIDS</v>
      </c>
      <c r="I4" t="str">
        <f t="shared" ref="I4:J4" si="1">IF(IFERROR(LEFT(I3,FIND(",",I3)-1),I3)=H4,"",IFERROR(LEFT(I3,FIND(",",I3)-1),I3))</f>
        <v/>
      </c>
      <c r="J4" t="str">
        <f t="shared" si="1"/>
        <v>HIV/AIDS</v>
      </c>
      <c r="K4" t="str">
        <f t="shared" ref="K4" si="2">IF(IFERROR(LEFT(K3,FIND(",",K3)-1),K3)=J4,"",IFERROR(LEFT(K3,FIND(",",K3)-1),K3))</f>
        <v/>
      </c>
      <c r="L4" t="str">
        <f t="shared" ref="L4" si="3">IF(IFERROR(LEFT(L3,FIND(",",L3)-1),L3)=K4,"",IFERROR(LEFT(L3,FIND(",",L3)-1),L3))</f>
        <v/>
      </c>
      <c r="M4" t="str">
        <f t="shared" ref="M4" si="4">IF(IFERROR(LEFT(M3,FIND(",",M3)-1),M3)=L4,"",IFERROR(LEFT(M3,FIND(",",M3)-1),M3))</f>
        <v/>
      </c>
      <c r="N4" t="str">
        <f t="shared" ref="N4" si="5">IF(IFERROR(LEFT(N3,FIND(",",N3)-1),N3)=M4,"",IFERROR(LEFT(N3,FIND(",",N3)-1),N3))</f>
        <v/>
      </c>
      <c r="O4" t="str">
        <f t="shared" ref="O4" si="6">IF(IFERROR(LEFT(O3,FIND(",",O3)-1),O3)=N4,"",IFERROR(LEFT(O3,FIND(",",O3)-1),O3))</f>
        <v/>
      </c>
      <c r="P4" t="str">
        <f t="shared" ref="P4" si="7">IF(IFERROR(LEFT(P3,FIND(",",P3)-1),P3)=O4,"",IFERROR(LEFT(P3,FIND(",",P3)-1),P3))</f>
        <v/>
      </c>
    </row>
    <row r="5" spans="1:16" x14ac:dyDescent="0.3">
      <c r="A5" s="46" t="s">
        <v>847</v>
      </c>
      <c r="B5" s="47">
        <f ca="1">INDIRECT("Setup!A14")</f>
        <v>1.1029614514972701</v>
      </c>
      <c r="C5" t="s">
        <v>11</v>
      </c>
      <c r="D5" t="s">
        <v>1076</v>
      </c>
      <c r="F5" t="s">
        <v>819</v>
      </c>
    </row>
    <row r="6" spans="1:16" x14ac:dyDescent="0.3">
      <c r="A6" s="46" t="s">
        <v>789</v>
      </c>
      <c r="B6" t="s">
        <v>1075</v>
      </c>
      <c r="C6" t="s">
        <v>790</v>
      </c>
    </row>
    <row r="7" spans="1:16" x14ac:dyDescent="0.3">
      <c r="A7" s="46" t="s">
        <v>802</v>
      </c>
      <c r="B7" s="99"/>
      <c r="C7" s="46" t="s">
        <v>804</v>
      </c>
      <c r="D7" s="99" t="s">
        <v>1572</v>
      </c>
      <c r="E7" t="s">
        <v>841</v>
      </c>
      <c r="G7" t="s">
        <v>884</v>
      </c>
      <c r="H7" t="b">
        <f>IF(AND(F8="Grant Making",H8="Country Team"),TRUE,FALSE)</f>
        <v>0</v>
      </c>
    </row>
    <row r="8" spans="1:16" x14ac:dyDescent="0.3">
      <c r="A8" s="46" t="s">
        <v>803</v>
      </c>
      <c r="B8" t="str">
        <f xml:space="preserve"> CONCATENATE($D$7,"/",$B$7)</f>
        <v>Geography_82/FundingOpportunity_15/</v>
      </c>
      <c r="C8" s="46" t="s">
        <v>795</v>
      </c>
      <c r="D8" t="s">
        <v>1571</v>
      </c>
      <c r="E8" t="s">
        <v>874</v>
      </c>
      <c r="F8" s="99"/>
      <c r="G8" t="s">
        <v>875</v>
      </c>
      <c r="H8" s="99" t="s">
        <v>1077</v>
      </c>
    </row>
    <row r="9" spans="1:16" x14ac:dyDescent="0.3">
      <c r="A9" s="45"/>
      <c r="B9" s="42"/>
      <c r="C9" s="42"/>
      <c r="E9" s="45"/>
    </row>
    <row r="10" spans="1:16" x14ac:dyDescent="0.3">
      <c r="A10" s="55" t="s">
        <v>783</v>
      </c>
      <c r="B10" s="55"/>
      <c r="C10" s="55" t="s">
        <v>796</v>
      </c>
      <c r="D10" s="101" t="s">
        <v>844</v>
      </c>
      <c r="E10" s="55" t="s">
        <v>771</v>
      </c>
      <c r="F10" s="55" t="s">
        <v>772</v>
      </c>
      <c r="G10" s="55" t="s">
        <v>773</v>
      </c>
      <c r="H10" s="102" t="s">
        <v>770</v>
      </c>
      <c r="I10" s="103">
        <f>IFERROR(LOOKUP(2,1/(COUNTIF($I$9:I9,$C$11:$C$29)=0),$C$11:$C$29),IF($I$11=I9,"",IF(I9&lt;&gt;"",$I$11,"")))</f>
        <v>0</v>
      </c>
      <c r="J10" s="102" t="s">
        <v>861</v>
      </c>
      <c r="K10" s="102"/>
      <c r="L10" s="102" t="s">
        <v>871</v>
      </c>
    </row>
    <row r="11" spans="1:16" hidden="1" x14ac:dyDescent="0.3">
      <c r="A11" s="56" t="s">
        <v>780</v>
      </c>
      <c r="B11" s="57"/>
      <c r="C11" s="57" t="str">
        <f>IF(OR(TranslatemoduleName="[Name]",TranslatemoduleName="[Name - FR]",TranslatemoduleName="[Name - ES]" ),"",TranslatemoduleName)</f>
        <v/>
      </c>
      <c r="D11" s="65" t="s">
        <v>843</v>
      </c>
      <c r="E11" s="57" t="str">
        <f>A11</f>
        <v>[Name]</v>
      </c>
      <c r="F11" s="56" t="s">
        <v>781</v>
      </c>
      <c r="G11" s="56" t="s">
        <v>782</v>
      </c>
      <c r="H11" s="102" t="s">
        <v>779</v>
      </c>
      <c r="I11" s="103" t="str">
        <f>IFERROR(LOOKUP(2,1/(COUNTIF($I$9:I10,$C$11:$C$29)=0),$C$11:$C$29),IF($I$11=I10,"",IF(I10&lt;&gt;"",$I$11,"")))</f>
        <v>COVID-19</v>
      </c>
      <c r="J11" s="102" t="s">
        <v>860</v>
      </c>
      <c r="K11" s="102" t="str">
        <f>D11</f>
        <v>[Module-Coverage-Intervention Reference (Name)]</v>
      </c>
      <c r="L11" s="102" t="s">
        <v>870</v>
      </c>
    </row>
    <row r="12" spans="1:16" x14ac:dyDescent="0.3">
      <c r="A12" s="56" t="s">
        <v>436</v>
      </c>
      <c r="B12" s="57"/>
      <c r="C12" s="57" t="str">
        <f>IF(OR(TranslatemoduleName="[Name]",TranslatemoduleName="[Name - FR]",TranslatemoduleName="[Name - ES]" ),"",TranslatemoduleName)</f>
        <v>Prevención</v>
      </c>
      <c r="D12" s="65" t="s">
        <v>1078</v>
      </c>
      <c r="E12" s="57" t="str">
        <f t="shared" ref="E12:E28" si="8">A12</f>
        <v>Prevention</v>
      </c>
      <c r="F12" s="56" t="s">
        <v>602</v>
      </c>
      <c r="G12" s="56" t="s">
        <v>603</v>
      </c>
      <c r="H12" s="102" t="s">
        <v>1079</v>
      </c>
      <c r="I12" s="103" t="str">
        <f>IFERROR(LOOKUP(2,1/(COUNTIF($I$9:I11,$C$11:$C$29)=0),$C$11:$C$29),IF($I$11=I11,"",IF(I11&lt;&gt;"",$I$11,"")))</f>
        <v>SSRS: recursos humanos para la salud  incluidos los trabajadores de la salud comunitarios</v>
      </c>
      <c r="J12" s="102" t="s">
        <v>109</v>
      </c>
      <c r="K12" s="102" t="str">
        <f t="shared" ref="K12:K28" si="9">D12</f>
        <v>MCI-00648</v>
      </c>
      <c r="L12" s="102" t="s">
        <v>20</v>
      </c>
    </row>
    <row r="13" spans="1:16" x14ac:dyDescent="0.3">
      <c r="A13" s="56" t="s">
        <v>1080</v>
      </c>
      <c r="B13" s="57"/>
      <c r="C13" s="57" t="str">
        <f>IF(OR(TranslatemoduleName="[Name]",TranslatemoduleName="[Name - FR]",TranslatemoduleName="[Name - ES]" ),"",TranslatemoduleName)</f>
        <v>PTMI</v>
      </c>
      <c r="D13" s="65" t="s">
        <v>1081</v>
      </c>
      <c r="E13" s="57" t="str">
        <f t="shared" si="8"/>
        <v>PMTCT</v>
      </c>
      <c r="F13" s="56" t="s">
        <v>1082</v>
      </c>
      <c r="G13" s="56" t="s">
        <v>200</v>
      </c>
      <c r="H13" s="102" t="s">
        <v>1079</v>
      </c>
      <c r="I13" s="103" t="str">
        <f>IFERROR(LOOKUP(2,1/(COUNTIF($I$9:I12,$C$11:$C$29)=0),$C$11:$C$29),IF($I$11=I12,"",IF(I12&lt;&gt;"",$I$11,"")))</f>
        <v>Financiación basada en los resultados</v>
      </c>
      <c r="J13" s="102" t="s">
        <v>109</v>
      </c>
      <c r="K13" s="102" t="str">
        <f t="shared" si="9"/>
        <v>MCI-00649</v>
      </c>
      <c r="L13" s="102" t="s">
        <v>20</v>
      </c>
    </row>
    <row r="14" spans="1:16" x14ac:dyDescent="0.3">
      <c r="A14" s="56" t="s">
        <v>1083</v>
      </c>
      <c r="B14" s="57"/>
      <c r="C14" s="57" t="str">
        <f>IF(OR(TranslatemoduleName="[Name]",TranslatemoduleName="[Name - FR]",TranslatemoduleName="[Name - ES]" ),"",TranslatemoduleName)</f>
        <v>Servicios diferenciados de diagnóstico del VIH</v>
      </c>
      <c r="D14" s="65" t="s">
        <v>1084</v>
      </c>
      <c r="E14" s="57" t="str">
        <f t="shared" si="8"/>
        <v>Differentiated HIV Testing Services</v>
      </c>
      <c r="F14" s="56" t="s">
        <v>1085</v>
      </c>
      <c r="G14" s="56" t="s">
        <v>1086</v>
      </c>
      <c r="H14" s="102" t="s">
        <v>1079</v>
      </c>
      <c r="I14" s="103" t="str">
        <f>IFERROR(LOOKUP(2,1/(COUNTIF($I$9:I13,$C$11:$C$29)=0),$C$11:$C$29),IF($I$11=I13,"",IF(I13&lt;&gt;"",$I$11,"")))</f>
        <v>SSRS: sistemas de laboratorio</v>
      </c>
      <c r="J14" s="102" t="s">
        <v>109</v>
      </c>
      <c r="K14" s="102" t="str">
        <f t="shared" si="9"/>
        <v>MCI-00650</v>
      </c>
      <c r="L14" s="102" t="s">
        <v>20</v>
      </c>
    </row>
    <row r="15" spans="1:16" x14ac:dyDescent="0.3">
      <c r="A15" s="56" t="s">
        <v>149</v>
      </c>
      <c r="B15" s="57"/>
      <c r="C15" s="57" t="str">
        <f>IF(OR(TranslatemoduleName="[Name]",TranslatemoduleName="[Name - FR]",TranslatemoduleName="[Name - ES]" ),"",TranslatemoduleName)</f>
        <v>Tratamiento, atención y apoyo</v>
      </c>
      <c r="D15" s="65" t="s">
        <v>1087</v>
      </c>
      <c r="E15" s="57" t="str">
        <f t="shared" si="8"/>
        <v>Treatment, care and support</v>
      </c>
      <c r="F15" s="56" t="s">
        <v>220</v>
      </c>
      <c r="G15" s="56" t="s">
        <v>221</v>
      </c>
      <c r="H15" s="102" t="s">
        <v>1079</v>
      </c>
      <c r="I15" s="103" t="str">
        <f>IFERROR(LOOKUP(2,1/(COUNTIF($I$9:I14,$C$11:$C$29)=0),$C$11:$C$29),IF($I$11=I14,"",IF(I14&lt;&gt;"",$I$11,"")))</f>
        <v>SSRS: fortalecimiento de los sistemas comunitarios</v>
      </c>
      <c r="J15" s="102" t="s">
        <v>109</v>
      </c>
      <c r="K15" s="102" t="str">
        <f t="shared" si="9"/>
        <v>MCI-00651</v>
      </c>
      <c r="L15" s="102" t="s">
        <v>20</v>
      </c>
    </row>
    <row r="16" spans="1:16" x14ac:dyDescent="0.3">
      <c r="A16" s="56" t="s">
        <v>1088</v>
      </c>
      <c r="B16" s="57"/>
      <c r="C16" s="57" t="str">
        <f>IF(OR(TranslatemoduleName="[Name]",TranslatemoduleName="[Name - FR]",TranslatemoduleName="[Name - ES]" ),"",TranslatemoduleName)</f>
        <v>Reducción de las barreras relacionadas con los derechos humanos para acceder a los servicios del VIH y la tuberculosis</v>
      </c>
      <c r="D16" s="65" t="s">
        <v>1089</v>
      </c>
      <c r="E16" s="57" t="str">
        <f t="shared" si="8"/>
        <v>Reducing human rights-related barriers to HIV/TB services</v>
      </c>
      <c r="F16" s="56" t="s">
        <v>1090</v>
      </c>
      <c r="G16" s="56" t="s">
        <v>1091</v>
      </c>
      <c r="H16" s="102" t="s">
        <v>1079</v>
      </c>
      <c r="I16" s="103" t="str">
        <f>IFERROR(LOOKUP(2,1/(COUNTIF($I$9:I15,$C$11:$C$29)=0),$C$11:$C$29),IF($I$11=I15,"",IF(I15&lt;&gt;"",$I$11,"")))</f>
        <v>SSRS: Sistemas de información de gestión de salud y M&amp;E (Monitoria y Evaluación)</v>
      </c>
      <c r="J16" s="102" t="s">
        <v>109</v>
      </c>
      <c r="K16" s="102" t="str">
        <f t="shared" si="9"/>
        <v>MCI-00652</v>
      </c>
      <c r="L16" s="102" t="s">
        <v>20</v>
      </c>
    </row>
    <row r="17" spans="1:12" x14ac:dyDescent="0.3">
      <c r="A17" s="56" t="s">
        <v>124</v>
      </c>
      <c r="B17" s="57"/>
      <c r="C17" s="57" t="str">
        <f>IF(OR(TranslatemoduleName="[Name]",TranslatemoduleName="[Name - FR]",TranslatemoduleName="[Name - ES]" ),"",TranslatemoduleName)</f>
        <v>TB/VIH</v>
      </c>
      <c r="D17" s="65" t="s">
        <v>1092</v>
      </c>
      <c r="E17" s="57" t="str">
        <f t="shared" si="8"/>
        <v>TB/HIV</v>
      </c>
      <c r="F17" s="56" t="s">
        <v>1093</v>
      </c>
      <c r="G17" s="56" t="s">
        <v>141</v>
      </c>
      <c r="H17" s="102" t="s">
        <v>1079</v>
      </c>
      <c r="I17" s="103" t="str">
        <f>IFERROR(LOOKUP(2,1/(COUNTIF($I$9:I16,$C$11:$C$29)=0),$C$11:$C$29),IF($I$11=I16,"",IF(I16&lt;&gt;"",$I$11,"")))</f>
        <v>SSRS: gobernanza y planificación del sector de la salud</v>
      </c>
      <c r="J17" s="102" t="s">
        <v>109</v>
      </c>
      <c r="K17" s="102" t="str">
        <f t="shared" si="9"/>
        <v>MCI-00656</v>
      </c>
      <c r="L17" s="102" t="s">
        <v>20</v>
      </c>
    </row>
    <row r="18" spans="1:12" x14ac:dyDescent="0.3">
      <c r="A18" s="56" t="s">
        <v>143</v>
      </c>
      <c r="B18" s="57"/>
      <c r="C18" s="57" t="str">
        <f>IF(OR(TranslatemoduleName="[Name]",TranslatemoduleName="[Name - FR]",TranslatemoduleName="[Name - ES]" ),"",TranslatemoduleName)</f>
        <v>Gestión de programas</v>
      </c>
      <c r="D18" s="65" t="s">
        <v>1094</v>
      </c>
      <c r="E18" s="57" t="str">
        <f t="shared" si="8"/>
        <v>Program management</v>
      </c>
      <c r="F18" s="56" t="s">
        <v>213</v>
      </c>
      <c r="G18" s="56" t="s">
        <v>214</v>
      </c>
      <c r="H18" s="102" t="s">
        <v>1079</v>
      </c>
      <c r="I18" s="103" t="str">
        <f>IFERROR(LOOKUP(2,1/(COUNTIF($I$9:I17,$C$11:$C$29)=0),$C$11:$C$29),IF($I$11=I17,"",IF(I17&lt;&gt;"",$I$11,"")))</f>
        <v>SSRS: Sistemas de gestión financiera</v>
      </c>
      <c r="J18" s="102" t="s">
        <v>109</v>
      </c>
      <c r="K18" s="102" t="str">
        <f t="shared" si="9"/>
        <v>MCI-00660</v>
      </c>
      <c r="L18" s="102" t="s">
        <v>20</v>
      </c>
    </row>
    <row r="19" spans="1:12" x14ac:dyDescent="0.3">
      <c r="A19" s="56" t="s">
        <v>1095</v>
      </c>
      <c r="B19" s="57"/>
      <c r="C19" s="57" t="str">
        <f>IF(OR(TranslatemoduleName="[Name]",TranslatemoduleName="[Name - FR]",TranslatemoduleName="[Name - ES]" ),"",TranslatemoduleName)</f>
        <v>SSRS: sistemas de gestión de productos para la salud</v>
      </c>
      <c r="D19" s="65" t="s">
        <v>1096</v>
      </c>
      <c r="E19" s="57" t="str">
        <f t="shared" si="8"/>
        <v>RSSH: Health products management systems</v>
      </c>
      <c r="F19" s="56" t="s">
        <v>1097</v>
      </c>
      <c r="G19" s="56" t="s">
        <v>1098</v>
      </c>
      <c r="H19" s="102" t="s">
        <v>1079</v>
      </c>
      <c r="I19" s="103" t="str">
        <f>IFERROR(LOOKUP(2,1/(COUNTIF($I$9:I18,$C$11:$C$29)=0),$C$11:$C$29),IF($I$11=I18,"",IF(I18&lt;&gt;"",$I$11,"")))</f>
        <v>SSRS: mejora de la calidad y la prestación de servicios integrados</v>
      </c>
      <c r="J19" s="102" t="s">
        <v>109</v>
      </c>
      <c r="K19" s="102" t="str">
        <f t="shared" si="9"/>
        <v>MCI-00661</v>
      </c>
      <c r="L19" s="102" t="s">
        <v>20</v>
      </c>
    </row>
    <row r="20" spans="1:12" x14ac:dyDescent="0.3">
      <c r="A20" s="56" t="s">
        <v>159</v>
      </c>
      <c r="B20" s="57"/>
      <c r="C20" s="57" t="str">
        <f>IF(OR(TranslatemoduleName="[Name]",TranslatemoduleName="[Name - FR]",TranslatemoduleName="[Name - ES]" ),"",TranslatemoduleName)</f>
        <v>SSRS: mejora de la calidad y la prestación de servicios integrados</v>
      </c>
      <c r="D20" s="65" t="s">
        <v>1099</v>
      </c>
      <c r="E20" s="57" t="str">
        <f t="shared" si="8"/>
        <v>RSSH: Integrated service delivery and quality improvement</v>
      </c>
      <c r="F20" s="56" t="s">
        <v>1100</v>
      </c>
      <c r="G20" s="56" t="s">
        <v>1101</v>
      </c>
      <c r="H20" s="102" t="s">
        <v>1079</v>
      </c>
      <c r="I20" s="103" t="str">
        <f>IFERROR(LOOKUP(2,1/(COUNTIF($I$9:I19,$C$11:$C$29)=0),$C$11:$C$29),IF($I$11=I19,"",IF(I19&lt;&gt;"",$I$11,"")))</f>
        <v>SSRS: sistemas de gestión de productos para la salud</v>
      </c>
      <c r="J20" s="102" t="s">
        <v>109</v>
      </c>
      <c r="K20" s="102" t="str">
        <f t="shared" si="9"/>
        <v>MCI-00664</v>
      </c>
      <c r="L20" s="102" t="s">
        <v>20</v>
      </c>
    </row>
    <row r="21" spans="1:12" x14ac:dyDescent="0.3">
      <c r="A21" s="56" t="s">
        <v>161</v>
      </c>
      <c r="B21" s="57"/>
      <c r="C21" s="57" t="str">
        <f>IF(OR(TranslatemoduleName="[Name]",TranslatemoduleName="[Name - FR]",TranslatemoduleName="[Name - ES]" ),"",TranslatemoduleName)</f>
        <v>SSRS: Sistemas de gestión financiera</v>
      </c>
      <c r="D21" s="65" t="s">
        <v>1102</v>
      </c>
      <c r="E21" s="57" t="str">
        <f t="shared" si="8"/>
        <v>RSSH: Financial management systems</v>
      </c>
      <c r="F21" s="56" t="s">
        <v>1103</v>
      </c>
      <c r="G21" s="56" t="s">
        <v>1104</v>
      </c>
      <c r="H21" s="102" t="s">
        <v>1079</v>
      </c>
      <c r="I21" s="103" t="str">
        <f>IFERROR(LOOKUP(2,1/(COUNTIF($I$9:I20,$C$11:$C$29)=0),$C$11:$C$29),IF($I$11=I20,"",IF(I20&lt;&gt;"",$I$11,"")))</f>
        <v>Gestión de programas</v>
      </c>
      <c r="J21" s="102" t="s">
        <v>109</v>
      </c>
      <c r="K21" s="102" t="str">
        <f t="shared" si="9"/>
        <v>MCI-00665</v>
      </c>
      <c r="L21" s="102" t="s">
        <v>20</v>
      </c>
    </row>
    <row r="22" spans="1:12" x14ac:dyDescent="0.3">
      <c r="A22" s="56" t="s">
        <v>1105</v>
      </c>
      <c r="B22" s="57"/>
      <c r="C22" s="57" t="str">
        <f>IF(OR(TranslatemoduleName="[Name]",TranslatemoduleName="[Name - FR]",TranslatemoduleName="[Name - ES]" ),"",TranslatemoduleName)</f>
        <v>SSRS: gobernanza y planificación del sector de la salud</v>
      </c>
      <c r="D22" s="65" t="s">
        <v>1106</v>
      </c>
      <c r="E22" s="57" t="str">
        <f t="shared" si="8"/>
        <v>RSSH: Health sector governance and planning</v>
      </c>
      <c r="F22" s="56" t="s">
        <v>1107</v>
      </c>
      <c r="G22" s="56" t="s">
        <v>1108</v>
      </c>
      <c r="H22" s="102" t="s">
        <v>1079</v>
      </c>
      <c r="I22" s="103" t="str">
        <f>IFERROR(LOOKUP(2,1/(COUNTIF($I$9:I21,$C$11:$C$29)=0),$C$11:$C$29),IF($I$11=I21,"",IF(I21&lt;&gt;"",$I$11,"")))</f>
        <v>TB/VIH</v>
      </c>
      <c r="J22" s="102" t="s">
        <v>109</v>
      </c>
      <c r="K22" s="102" t="str">
        <f t="shared" si="9"/>
        <v>MCI-00666</v>
      </c>
      <c r="L22" s="102" t="s">
        <v>20</v>
      </c>
    </row>
    <row r="23" spans="1:12" x14ac:dyDescent="0.3">
      <c r="A23" s="56" t="s">
        <v>1109</v>
      </c>
      <c r="B23" s="57"/>
      <c r="C23" s="57" t="str">
        <f>IF(OR(TranslatemoduleName="[Name]",TranslatemoduleName="[Name - FR]",TranslatemoduleName="[Name - ES]" ),"",TranslatemoduleName)</f>
        <v>SSRS: Sistemas de información de gestión de salud y M&amp;E (Monitoria y Evaluación)</v>
      </c>
      <c r="D23" s="65" t="s">
        <v>1110</v>
      </c>
      <c r="E23" s="57" t="str">
        <f t="shared" si="8"/>
        <v>RSSH: Health management information systems and M&amp;E</v>
      </c>
      <c r="F23" s="56" t="s">
        <v>1111</v>
      </c>
      <c r="G23" s="56" t="s">
        <v>1112</v>
      </c>
      <c r="H23" s="102" t="s">
        <v>1079</v>
      </c>
      <c r="I23" s="103" t="str">
        <f>IFERROR(LOOKUP(2,1/(COUNTIF($I$9:I22,$C$11:$C$29)=0),$C$11:$C$29),IF($I$11=I22,"",IF(I22&lt;&gt;"",$I$11,"")))</f>
        <v>Reducción de las barreras relacionadas con los derechos humanos para acceder a los servicios del VIH y la tuberculosis</v>
      </c>
      <c r="J23" s="102" t="s">
        <v>109</v>
      </c>
      <c r="K23" s="102" t="str">
        <f t="shared" si="9"/>
        <v>MCI-00662</v>
      </c>
      <c r="L23" s="102" t="s">
        <v>20</v>
      </c>
    </row>
    <row r="24" spans="1:12" x14ac:dyDescent="0.3">
      <c r="A24" s="56" t="s">
        <v>1113</v>
      </c>
      <c r="B24" s="57"/>
      <c r="C24" s="57" t="str">
        <f>IF(OR(TranslatemoduleName="[Name]",TranslatemoduleName="[Name - FR]",TranslatemoduleName="[Name - ES]" ),"",TranslatemoduleName)</f>
        <v>SSRS: fortalecimiento de los sistemas comunitarios</v>
      </c>
      <c r="D24" s="65" t="s">
        <v>1114</v>
      </c>
      <c r="E24" s="57" t="str">
        <f t="shared" si="8"/>
        <v>RSSH: Community systems strengthening</v>
      </c>
      <c r="F24" s="56" t="s">
        <v>1115</v>
      </c>
      <c r="G24" s="56" t="s">
        <v>1116</v>
      </c>
      <c r="H24" s="102" t="s">
        <v>1079</v>
      </c>
      <c r="I24" s="103" t="str">
        <f>IFERROR(LOOKUP(2,1/(COUNTIF($I$9:I23,$C$11:$C$29)=0),$C$11:$C$29),IF($I$11=I23,"",IF(I23&lt;&gt;"",$I$11,"")))</f>
        <v>Tratamiento, atención y apoyo</v>
      </c>
      <c r="J24" s="102" t="s">
        <v>109</v>
      </c>
      <c r="K24" s="102" t="str">
        <f t="shared" si="9"/>
        <v>MCI-00667</v>
      </c>
      <c r="L24" s="102" t="s">
        <v>20</v>
      </c>
    </row>
    <row r="25" spans="1:12" x14ac:dyDescent="0.3">
      <c r="A25" s="56" t="s">
        <v>1117</v>
      </c>
      <c r="B25" s="57"/>
      <c r="C25" s="57" t="str">
        <f>IF(OR(TranslatemoduleName="[Name]",TranslatemoduleName="[Name - FR]",TranslatemoduleName="[Name - ES]" ),"",TranslatemoduleName)</f>
        <v>SSRS: sistemas de laboratorio</v>
      </c>
      <c r="D25" s="65" t="s">
        <v>1118</v>
      </c>
      <c r="E25" s="57" t="str">
        <f t="shared" si="8"/>
        <v>RSSH: Laboratory systems</v>
      </c>
      <c r="F25" s="56" t="s">
        <v>1119</v>
      </c>
      <c r="G25" s="56" t="s">
        <v>1120</v>
      </c>
      <c r="H25" s="102" t="s">
        <v>1079</v>
      </c>
      <c r="I25" s="103" t="str">
        <f>IFERROR(LOOKUP(2,1/(COUNTIF($I$9:I24,$C$11:$C$29)=0),$C$11:$C$29),IF($I$11=I24,"",IF(I24&lt;&gt;"",$I$11,"")))</f>
        <v>Servicios diferenciados de diagnóstico del VIH</v>
      </c>
      <c r="J25" s="102" t="s">
        <v>109</v>
      </c>
      <c r="K25" s="102" t="str">
        <f t="shared" si="9"/>
        <v>MCI-00668</v>
      </c>
      <c r="L25" s="102" t="s">
        <v>20</v>
      </c>
    </row>
    <row r="26" spans="1:12" x14ac:dyDescent="0.3">
      <c r="A26" s="56" t="s">
        <v>1121</v>
      </c>
      <c r="B26" s="57"/>
      <c r="C26" s="57" t="str">
        <f>IF(OR(TranslatemoduleName="[Name]",TranslatemoduleName="[Name - FR]",TranslatemoduleName="[Name - ES]" ),"",TranslatemoduleName)</f>
        <v>Financiación basada en los resultados</v>
      </c>
      <c r="D26" s="65" t="s">
        <v>1122</v>
      </c>
      <c r="E26" s="57" t="str">
        <f t="shared" si="8"/>
        <v>Payment for results</v>
      </c>
      <c r="F26" s="56" t="s">
        <v>1123</v>
      </c>
      <c r="G26" s="56" t="s">
        <v>1124</v>
      </c>
      <c r="H26" s="102" t="s">
        <v>1079</v>
      </c>
      <c r="I26" s="103" t="str">
        <f>IFERROR(LOOKUP(2,1/(COUNTIF($I$9:I25,$C$11:$C$29)=0),$C$11:$C$29),IF($I$11=I25,"",IF(I25&lt;&gt;"",$I$11,"")))</f>
        <v>PTMI</v>
      </c>
      <c r="J26" s="102" t="s">
        <v>109</v>
      </c>
      <c r="K26" s="102" t="str">
        <f t="shared" si="9"/>
        <v>MCI-00669</v>
      </c>
      <c r="L26" s="102" t="s">
        <v>20</v>
      </c>
    </row>
    <row r="27" spans="1:12" x14ac:dyDescent="0.3">
      <c r="A27" s="56" t="s">
        <v>156</v>
      </c>
      <c r="B27" s="57"/>
      <c r="C27" s="57" t="str">
        <f>IF(OR(TranslatemoduleName="[Name]",TranslatemoduleName="[Name - FR]",TranslatemoduleName="[Name - ES]" ),"",TranslatemoduleName)</f>
        <v>SSRS: recursos humanos para la salud  incluidos los trabajadores de la salud comunitarios</v>
      </c>
      <c r="D27" s="65" t="s">
        <v>1125</v>
      </c>
      <c r="E27" s="57" t="str">
        <f t="shared" si="8"/>
        <v>RSSH: Human resources for health, including community health workers</v>
      </c>
      <c r="F27" s="56" t="s">
        <v>1126</v>
      </c>
      <c r="G27" s="56" t="s">
        <v>1127</v>
      </c>
      <c r="H27" s="102" t="s">
        <v>1079</v>
      </c>
      <c r="I27" s="103" t="str">
        <f>IFERROR(LOOKUP(2,1/(COUNTIF($I$9:I26,$C$11:$C$29)=0),$C$11:$C$29),IF($I$11=I26,"",IF(I26&lt;&gt;"",$I$11,"")))</f>
        <v>Prevención</v>
      </c>
      <c r="J27" s="102" t="s">
        <v>109</v>
      </c>
      <c r="K27" s="102" t="str">
        <f t="shared" si="9"/>
        <v>MCI-00663</v>
      </c>
      <c r="L27" s="102" t="s">
        <v>20</v>
      </c>
    </row>
    <row r="28" spans="1:12" x14ac:dyDescent="0.3">
      <c r="A28" s="56" t="s">
        <v>1128</v>
      </c>
      <c r="B28" s="57"/>
      <c r="C28" s="57" t="str">
        <f>IF(OR(TranslatemoduleName="[Name]",TranslatemoduleName="[Name - FR]",TranslatemoduleName="[Name - ES]" ),"",TranslatemoduleName)</f>
        <v>COVID-19</v>
      </c>
      <c r="D28" s="65" t="s">
        <v>1129</v>
      </c>
      <c r="E28" s="57" t="str">
        <f t="shared" si="8"/>
        <v>COVID-19</v>
      </c>
      <c r="F28" s="56" t="s">
        <v>1128</v>
      </c>
      <c r="G28" s="56" t="s">
        <v>1128</v>
      </c>
      <c r="H28" s="102" t="s">
        <v>1079</v>
      </c>
      <c r="I28" s="103" t="str">
        <f>IFERROR(LOOKUP(2,1/(COUNTIF($I$9:I27,$C$11:$C$29)=0),$C$11:$C$29),IF($I$11=I27,"",IF(I27&lt;&gt;"",$I$11,"")))</f>
        <v>COVID-19</v>
      </c>
      <c r="J28" s="102" t="s">
        <v>109</v>
      </c>
      <c r="K28" s="102" t="str">
        <f t="shared" si="9"/>
        <v>MCI-01236</v>
      </c>
      <c r="L28" s="102" t="s">
        <v>20</v>
      </c>
    </row>
    <row r="29" spans="1:12" s="52" customFormat="1" x14ac:dyDescent="0.3">
      <c r="A29" s="61"/>
      <c r="B29" s="62"/>
      <c r="C29" s="62"/>
      <c r="D29" s="65"/>
      <c r="E29" s="62"/>
      <c r="F29" s="61"/>
      <c r="G29" s="61"/>
      <c r="I29" s="64"/>
    </row>
    <row r="30" spans="1:12" s="52" customFormat="1" x14ac:dyDescent="0.3">
      <c r="A30" s="76" t="str">
        <f>IF(B3="",B4,B3)</f>
        <v>El Salvador</v>
      </c>
      <c r="B30" s="62"/>
      <c r="C30" s="62"/>
      <c r="D30" s="65"/>
      <c r="E30" s="62"/>
      <c r="F30" s="61"/>
      <c r="G30" s="61"/>
      <c r="I30" s="64"/>
    </row>
    <row r="31" spans="1:12" s="52" customFormat="1" x14ac:dyDescent="0.3">
      <c r="A31" s="61"/>
      <c r="B31" s="62"/>
      <c r="C31" s="62"/>
      <c r="D31" s="65"/>
      <c r="E31" s="62"/>
      <c r="F31" s="61"/>
      <c r="G31" s="61"/>
      <c r="I31" s="64"/>
    </row>
    <row r="32" spans="1:12" s="52" customFormat="1" x14ac:dyDescent="0.3">
      <c r="A32" s="61"/>
      <c r="B32" s="62"/>
      <c r="C32" s="62"/>
      <c r="D32" s="65"/>
      <c r="E32" s="62"/>
      <c r="F32" s="61"/>
      <c r="G32" s="61"/>
      <c r="I32" s="64"/>
    </row>
    <row r="33" spans="1:9" s="52" customFormat="1" x14ac:dyDescent="0.3">
      <c r="A33" s="61"/>
      <c r="B33" s="62"/>
      <c r="C33" s="62"/>
      <c r="D33" s="65"/>
      <c r="E33" s="62"/>
      <c r="F33" s="61"/>
      <c r="G33" s="61"/>
      <c r="I33" s="64"/>
    </row>
    <row r="34" spans="1:9" s="52" customFormat="1" x14ac:dyDescent="0.3">
      <c r="A34" s="61"/>
      <c r="B34" s="62"/>
      <c r="C34" s="62"/>
      <c r="D34" s="65"/>
      <c r="E34" s="62"/>
      <c r="F34" s="61"/>
      <c r="G34" s="61"/>
      <c r="I34" s="64"/>
    </row>
    <row r="35" spans="1:9" s="52" customFormat="1" x14ac:dyDescent="0.3">
      <c r="A35" s="61"/>
      <c r="B35" s="62"/>
      <c r="C35" s="62"/>
      <c r="D35" s="65"/>
      <c r="E35" s="62"/>
      <c r="F35" s="61"/>
      <c r="G35" s="61"/>
      <c r="I35" s="64"/>
    </row>
    <row r="36" spans="1:9" s="52" customFormat="1" x14ac:dyDescent="0.3">
      <c r="A36" s="61"/>
      <c r="B36" s="62"/>
      <c r="C36" s="62"/>
      <c r="D36" s="65"/>
      <c r="E36" s="62"/>
      <c r="F36" s="61"/>
      <c r="G36" s="61"/>
      <c r="I36" s="64"/>
    </row>
    <row r="37" spans="1:9" s="52" customFormat="1" x14ac:dyDescent="0.3">
      <c r="A37" s="61"/>
      <c r="B37" s="62"/>
      <c r="C37" s="62"/>
      <c r="D37" s="65"/>
      <c r="E37" s="62"/>
      <c r="F37" s="61"/>
      <c r="G37" s="61"/>
      <c r="I37" s="64"/>
    </row>
    <row r="38" spans="1:9" s="52" customFormat="1" x14ac:dyDescent="0.3">
      <c r="A38" s="61"/>
      <c r="B38" s="62"/>
      <c r="C38" s="62"/>
      <c r="D38" s="65"/>
      <c r="E38" s="62"/>
      <c r="F38" s="61"/>
      <c r="G38" s="61"/>
      <c r="I38" s="64"/>
    </row>
    <row r="39" spans="1:9" s="52" customFormat="1" x14ac:dyDescent="0.3">
      <c r="A39" s="61"/>
      <c r="B39" s="62"/>
      <c r="C39" s="62"/>
      <c r="D39" s="65"/>
      <c r="E39" s="62"/>
      <c r="F39" s="61"/>
      <c r="G39" s="61"/>
      <c r="I39" s="64"/>
    </row>
    <row r="40" spans="1:9" s="52" customFormat="1" x14ac:dyDescent="0.3">
      <c r="A40" s="61"/>
      <c r="B40" s="62"/>
      <c r="C40" s="62"/>
      <c r="D40" s="65"/>
      <c r="E40" s="62"/>
      <c r="F40" s="61"/>
      <c r="G40" s="61"/>
      <c r="I40" s="64"/>
    </row>
    <row r="41" spans="1:9" s="52" customFormat="1" x14ac:dyDescent="0.3">
      <c r="D41" s="66"/>
      <c r="I41" s="64"/>
    </row>
    <row r="42" spans="1:9" x14ac:dyDescent="0.3">
      <c r="I42" s="64"/>
    </row>
    <row r="43" spans="1:9" x14ac:dyDescent="0.3">
      <c r="I43" s="64"/>
    </row>
    <row r="44" spans="1:9" x14ac:dyDescent="0.3">
      <c r="I44" s="64"/>
    </row>
    <row r="45" spans="1:9" x14ac:dyDescent="0.3">
      <c r="I45" s="64"/>
    </row>
    <row r="46" spans="1:9" x14ac:dyDescent="0.3">
      <c r="I46" s="64"/>
    </row>
    <row r="47" spans="1:9" ht="84" customHeight="1" x14ac:dyDescent="0.3">
      <c r="A47" s="42"/>
      <c r="B47" s="42"/>
      <c r="C47" s="42"/>
      <c r="E47" s="45"/>
      <c r="I47" s="64"/>
    </row>
    <row r="48" spans="1:9" x14ac:dyDescent="0.3">
      <c r="I48" s="64"/>
    </row>
    <row r="49" spans="9:9" x14ac:dyDescent="0.3">
      <c r="I49" s="64"/>
    </row>
    <row r="50" spans="9:9" x14ac:dyDescent="0.3">
      <c r="I50" s="64"/>
    </row>
    <row r="51" spans="9:9" x14ac:dyDescent="0.3">
      <c r="I51" s="64"/>
    </row>
    <row r="52" spans="9:9" x14ac:dyDescent="0.3">
      <c r="I52" s="64"/>
    </row>
    <row r="53" spans="9:9" x14ac:dyDescent="0.3">
      <c r="I53" s="64"/>
    </row>
    <row r="54" spans="9:9" x14ac:dyDescent="0.3">
      <c r="I54" s="64"/>
    </row>
    <row r="55" spans="9:9" x14ac:dyDescent="0.3">
      <c r="I55" s="64"/>
    </row>
    <row r="56" spans="9:9" x14ac:dyDescent="0.3">
      <c r="I56" s="64"/>
    </row>
    <row r="57" spans="9:9" x14ac:dyDescent="0.3">
      <c r="I57" s="64"/>
    </row>
    <row r="58" spans="9:9" x14ac:dyDescent="0.3">
      <c r="I58" s="64"/>
    </row>
    <row r="59" spans="9:9" x14ac:dyDescent="0.3">
      <c r="I59" s="64"/>
    </row>
    <row r="60" spans="9:9" x14ac:dyDescent="0.3">
      <c r="I60" s="64"/>
    </row>
    <row r="61" spans="9:9" x14ac:dyDescent="0.3">
      <c r="I61" s="64"/>
    </row>
    <row r="62" spans="9:9" x14ac:dyDescent="0.3">
      <c r="I62" s="64"/>
    </row>
    <row r="63" spans="9:9" x14ac:dyDescent="0.3">
      <c r="I63" s="64"/>
    </row>
    <row r="64" spans="9:9" x14ac:dyDescent="0.3">
      <c r="I64" s="64"/>
    </row>
    <row r="65" spans="9:9" x14ac:dyDescent="0.3">
      <c r="I65" s="64"/>
    </row>
    <row r="66" spans="9:9" x14ac:dyDescent="0.3">
      <c r="I66" s="64"/>
    </row>
    <row r="67" spans="9:9" x14ac:dyDescent="0.3">
      <c r="I67" s="64"/>
    </row>
    <row r="68" spans="9:9" x14ac:dyDescent="0.3">
      <c r="I68" s="64"/>
    </row>
    <row r="69" spans="9:9" x14ac:dyDescent="0.3">
      <c r="I69" s="64"/>
    </row>
    <row r="70" spans="9:9" x14ac:dyDescent="0.3">
      <c r="I70" s="64"/>
    </row>
    <row r="71" spans="9:9" x14ac:dyDescent="0.3">
      <c r="I71" s="64"/>
    </row>
    <row r="72" spans="9:9" x14ac:dyDescent="0.3">
      <c r="I72" s="64"/>
    </row>
    <row r="73" spans="9:9" x14ac:dyDescent="0.3">
      <c r="I73" s="64"/>
    </row>
    <row r="74" spans="9:9" x14ac:dyDescent="0.3">
      <c r="I74" s="64"/>
    </row>
    <row r="75" spans="9:9" x14ac:dyDescent="0.3">
      <c r="I75" s="64"/>
    </row>
    <row r="76" spans="9:9" x14ac:dyDescent="0.3">
      <c r="I76" s="64"/>
    </row>
    <row r="77" spans="9:9" x14ac:dyDescent="0.3">
      <c r="I77" s="64"/>
    </row>
    <row r="78" spans="9:9" x14ac:dyDescent="0.3">
      <c r="I78" s="64"/>
    </row>
    <row r="79" spans="9:9" x14ac:dyDescent="0.3">
      <c r="I79" s="64"/>
    </row>
    <row r="80" spans="9:9" x14ac:dyDescent="0.3">
      <c r="I80" s="64"/>
    </row>
    <row r="81" spans="9:9" x14ac:dyDescent="0.3">
      <c r="I81" s="64"/>
    </row>
    <row r="82" spans="9:9" x14ac:dyDescent="0.3">
      <c r="I82" s="64"/>
    </row>
    <row r="83" spans="9:9" x14ac:dyDescent="0.3">
      <c r="I83" s="64"/>
    </row>
    <row r="84" spans="9:9" x14ac:dyDescent="0.3">
      <c r="I84" s="64"/>
    </row>
    <row r="85" spans="9:9" x14ac:dyDescent="0.3">
      <c r="I85" s="64"/>
    </row>
    <row r="86" spans="9:9" x14ac:dyDescent="0.3">
      <c r="I86" s="64"/>
    </row>
    <row r="87" spans="9:9" x14ac:dyDescent="0.3">
      <c r="I87" s="64"/>
    </row>
    <row r="88" spans="9:9" x14ac:dyDescent="0.3">
      <c r="I88" s="64"/>
    </row>
    <row r="89" spans="9:9" x14ac:dyDescent="0.3">
      <c r="I89" s="64"/>
    </row>
    <row r="90" spans="9:9" x14ac:dyDescent="0.3">
      <c r="I90" s="64"/>
    </row>
    <row r="91" spans="9:9" x14ac:dyDescent="0.3">
      <c r="I91" s="64"/>
    </row>
    <row r="92" spans="9:9" x14ac:dyDescent="0.3">
      <c r="I92" s="64"/>
    </row>
    <row r="93" spans="9:9" x14ac:dyDescent="0.3">
      <c r="I93" s="64"/>
    </row>
    <row r="94" spans="9:9" x14ac:dyDescent="0.3">
      <c r="I94" s="64"/>
    </row>
    <row r="95" spans="9:9" x14ac:dyDescent="0.3">
      <c r="I95" s="64"/>
    </row>
    <row r="96" spans="9:9" x14ac:dyDescent="0.3">
      <c r="I96" s="64"/>
    </row>
    <row r="97" spans="9:9" x14ac:dyDescent="0.3">
      <c r="I97" s="64"/>
    </row>
    <row r="98" spans="9:9" x14ac:dyDescent="0.3">
      <c r="I98" s="64"/>
    </row>
    <row r="99" spans="9:9" x14ac:dyDescent="0.3">
      <c r="I99" s="64"/>
    </row>
    <row r="100" spans="9:9" x14ac:dyDescent="0.3">
      <c r="I100" s="64"/>
    </row>
    <row r="101" spans="9:9" x14ac:dyDescent="0.3">
      <c r="I101" s="64"/>
    </row>
    <row r="102" spans="9:9" x14ac:dyDescent="0.3">
      <c r="I102" s="64"/>
    </row>
    <row r="103" spans="9:9" x14ac:dyDescent="0.3">
      <c r="I103" s="64"/>
    </row>
    <row r="104" spans="9:9" x14ac:dyDescent="0.3">
      <c r="I104" s="64"/>
    </row>
    <row r="105" spans="9:9" x14ac:dyDescent="0.3">
      <c r="I105" s="64"/>
    </row>
    <row r="106" spans="9:9" x14ac:dyDescent="0.3">
      <c r="I106" s="64"/>
    </row>
    <row r="107" spans="9:9" x14ac:dyDescent="0.3">
      <c r="I107" s="64"/>
    </row>
    <row r="108" spans="9:9" x14ac:dyDescent="0.3">
      <c r="I108" s="64"/>
    </row>
    <row r="109" spans="9:9" x14ac:dyDescent="0.3">
      <c r="I109" s="64"/>
    </row>
    <row r="110" spans="9:9" x14ac:dyDescent="0.3">
      <c r="I110" s="64"/>
    </row>
    <row r="111" spans="9:9" x14ac:dyDescent="0.3">
      <c r="I111" s="64"/>
    </row>
    <row r="112" spans="9:9" x14ac:dyDescent="0.3">
      <c r="I112" s="64"/>
    </row>
    <row r="113" spans="9:9" x14ac:dyDescent="0.3">
      <c r="I113" s="64"/>
    </row>
    <row r="114" spans="9:9" x14ac:dyDescent="0.3">
      <c r="I114" s="64"/>
    </row>
    <row r="115" spans="9:9" x14ac:dyDescent="0.3">
      <c r="I115" s="64"/>
    </row>
    <row r="116" spans="9:9" x14ac:dyDescent="0.3">
      <c r="I116" s="64"/>
    </row>
    <row r="117" spans="9:9" x14ac:dyDescent="0.3">
      <c r="I117" s="64"/>
    </row>
    <row r="118" spans="9:9" x14ac:dyDescent="0.3">
      <c r="I118" s="64"/>
    </row>
    <row r="119" spans="9:9" x14ac:dyDescent="0.3">
      <c r="I119" s="64"/>
    </row>
    <row r="120" spans="9:9" x14ac:dyDescent="0.3">
      <c r="I120" s="64"/>
    </row>
    <row r="121" spans="9:9" x14ac:dyDescent="0.3">
      <c r="I121" s="64"/>
    </row>
    <row r="122" spans="9:9" x14ac:dyDescent="0.3">
      <c r="I122" s="64"/>
    </row>
    <row r="123" spans="9:9" x14ac:dyDescent="0.3">
      <c r="I123" s="64"/>
    </row>
    <row r="124" spans="9:9" x14ac:dyDescent="0.3">
      <c r="I124" s="64"/>
    </row>
    <row r="125" spans="9:9" x14ac:dyDescent="0.3">
      <c r="I125" s="64"/>
    </row>
    <row r="126" spans="9:9" x14ac:dyDescent="0.3">
      <c r="I126" s="64"/>
    </row>
    <row r="127" spans="9:9" x14ac:dyDescent="0.3">
      <c r="I127" s="64"/>
    </row>
    <row r="128" spans="9:9" x14ac:dyDescent="0.3">
      <c r="I128" s="64"/>
    </row>
    <row r="129" spans="9:9" x14ac:dyDescent="0.3">
      <c r="I129" s="64"/>
    </row>
    <row r="130" spans="9:9" x14ac:dyDescent="0.3">
      <c r="I130" s="64"/>
    </row>
    <row r="131" spans="9:9" x14ac:dyDescent="0.3">
      <c r="I131" s="64"/>
    </row>
    <row r="132" spans="9:9" x14ac:dyDescent="0.3">
      <c r="I132" s="64"/>
    </row>
    <row r="133" spans="9:9" x14ac:dyDescent="0.3">
      <c r="I133" s="64"/>
    </row>
    <row r="134" spans="9:9" x14ac:dyDescent="0.3">
      <c r="I134" s="64"/>
    </row>
    <row r="135" spans="9:9" x14ac:dyDescent="0.3">
      <c r="I135" s="64"/>
    </row>
    <row r="136" spans="9:9" x14ac:dyDescent="0.3">
      <c r="I136" s="64"/>
    </row>
    <row r="137" spans="9:9" x14ac:dyDescent="0.3">
      <c r="I137" s="64"/>
    </row>
    <row r="138" spans="9:9" x14ac:dyDescent="0.3">
      <c r="I138" s="64"/>
    </row>
    <row r="139" spans="9:9" x14ac:dyDescent="0.3">
      <c r="I139" s="64"/>
    </row>
    <row r="140" spans="9:9" x14ac:dyDescent="0.3">
      <c r="I140" s="64"/>
    </row>
    <row r="141" spans="9:9" x14ac:dyDescent="0.3">
      <c r="I141" s="64"/>
    </row>
    <row r="142" spans="9:9" x14ac:dyDescent="0.3">
      <c r="I142" s="64"/>
    </row>
    <row r="143" spans="9:9" x14ac:dyDescent="0.3">
      <c r="I143" s="64"/>
    </row>
    <row r="144" spans="9:9" x14ac:dyDescent="0.3">
      <c r="I144" s="64"/>
    </row>
    <row r="145" spans="9:9" x14ac:dyDescent="0.3">
      <c r="I145" s="64"/>
    </row>
    <row r="146" spans="9:9" x14ac:dyDescent="0.3">
      <c r="I146" s="64"/>
    </row>
    <row r="147" spans="9:9" x14ac:dyDescent="0.3">
      <c r="I147" s="64"/>
    </row>
    <row r="148" spans="9:9" x14ac:dyDescent="0.3">
      <c r="I148" s="64"/>
    </row>
    <row r="149" spans="9:9" x14ac:dyDescent="0.3">
      <c r="I149" s="64"/>
    </row>
    <row r="150" spans="9:9" x14ac:dyDescent="0.3">
      <c r="I150" s="64"/>
    </row>
    <row r="151" spans="9:9" x14ac:dyDescent="0.3">
      <c r="I151" s="64"/>
    </row>
    <row r="152" spans="9:9" x14ac:dyDescent="0.3">
      <c r="I152" s="64"/>
    </row>
    <row r="153" spans="9:9" x14ac:dyDescent="0.3">
      <c r="I153" s="64"/>
    </row>
    <row r="154" spans="9:9" x14ac:dyDescent="0.3">
      <c r="I154" s="64"/>
    </row>
    <row r="155" spans="9:9" x14ac:dyDescent="0.3">
      <c r="I155" s="64"/>
    </row>
    <row r="156" spans="9:9" x14ac:dyDescent="0.3">
      <c r="I156" s="64"/>
    </row>
    <row r="157" spans="9:9" x14ac:dyDescent="0.3">
      <c r="I157" s="64"/>
    </row>
    <row r="158" spans="9:9" x14ac:dyDescent="0.3">
      <c r="I158" s="64"/>
    </row>
    <row r="159" spans="9:9" x14ac:dyDescent="0.3">
      <c r="I159" s="64"/>
    </row>
    <row r="160" spans="9:9" x14ac:dyDescent="0.3">
      <c r="I160" s="64"/>
    </row>
    <row r="161" spans="9:9" x14ac:dyDescent="0.3">
      <c r="I161" s="64"/>
    </row>
    <row r="162" spans="9:9" x14ac:dyDescent="0.3">
      <c r="I162" s="64"/>
    </row>
    <row r="163" spans="9:9" x14ac:dyDescent="0.3">
      <c r="I163" s="64"/>
    </row>
    <row r="164" spans="9:9" x14ac:dyDescent="0.3">
      <c r="I164" s="64"/>
    </row>
    <row r="165" spans="9:9" x14ac:dyDescent="0.3">
      <c r="I165" s="64"/>
    </row>
    <row r="166" spans="9:9" x14ac:dyDescent="0.3">
      <c r="I166" s="64"/>
    </row>
    <row r="167" spans="9:9" x14ac:dyDescent="0.3">
      <c r="I167" s="64"/>
    </row>
    <row r="168" spans="9:9" x14ac:dyDescent="0.3">
      <c r="I168" s="64"/>
    </row>
    <row r="169" spans="9:9" x14ac:dyDescent="0.3">
      <c r="I169" s="64"/>
    </row>
    <row r="170" spans="9:9" x14ac:dyDescent="0.3">
      <c r="I170" s="64"/>
    </row>
    <row r="171" spans="9:9" x14ac:dyDescent="0.3">
      <c r="I171" s="64"/>
    </row>
    <row r="172" spans="9:9" x14ac:dyDescent="0.3">
      <c r="I172" s="64"/>
    </row>
    <row r="173" spans="9:9" x14ac:dyDescent="0.3">
      <c r="I173" s="64"/>
    </row>
    <row r="174" spans="9:9" x14ac:dyDescent="0.3">
      <c r="I174" s="64"/>
    </row>
    <row r="175" spans="9:9" x14ac:dyDescent="0.3">
      <c r="I175" s="64"/>
    </row>
    <row r="176" spans="9:9" x14ac:dyDescent="0.3">
      <c r="I176" s="64"/>
    </row>
    <row r="177" spans="9:9" x14ac:dyDescent="0.3">
      <c r="I177" s="64"/>
    </row>
    <row r="178" spans="9:9" x14ac:dyDescent="0.3">
      <c r="I178" s="64"/>
    </row>
    <row r="179" spans="9:9" x14ac:dyDescent="0.3">
      <c r="I179" s="64"/>
    </row>
    <row r="180" spans="9:9" x14ac:dyDescent="0.3">
      <c r="I180" s="64"/>
    </row>
    <row r="181" spans="9:9" x14ac:dyDescent="0.3">
      <c r="I181" s="64"/>
    </row>
    <row r="182" spans="9:9" x14ac:dyDescent="0.3">
      <c r="I182" s="64"/>
    </row>
    <row r="183" spans="9:9" x14ac:dyDescent="0.3">
      <c r="I183" s="64"/>
    </row>
    <row r="184" spans="9:9" x14ac:dyDescent="0.3">
      <c r="I184" s="64"/>
    </row>
    <row r="185" spans="9:9" x14ac:dyDescent="0.3">
      <c r="I185" s="64"/>
    </row>
    <row r="186" spans="9:9" x14ac:dyDescent="0.3">
      <c r="I186" s="64"/>
    </row>
    <row r="187" spans="9:9" x14ac:dyDescent="0.3">
      <c r="I187" s="64"/>
    </row>
    <row r="188" spans="9:9" x14ac:dyDescent="0.3">
      <c r="I188" s="64"/>
    </row>
    <row r="189" spans="9:9" x14ac:dyDescent="0.3">
      <c r="I189" s="64"/>
    </row>
    <row r="190" spans="9:9" x14ac:dyDescent="0.3">
      <c r="I190" s="64"/>
    </row>
    <row r="191" spans="9:9" x14ac:dyDescent="0.3">
      <c r="I191" s="64"/>
    </row>
    <row r="192" spans="9:9" x14ac:dyDescent="0.3">
      <c r="I192" s="64"/>
    </row>
    <row r="193" spans="9:9" x14ac:dyDescent="0.3">
      <c r="I193" s="64"/>
    </row>
    <row r="194" spans="9:9" x14ac:dyDescent="0.3">
      <c r="I194" s="64"/>
    </row>
    <row r="195" spans="9:9" x14ac:dyDescent="0.3">
      <c r="I195" s="64"/>
    </row>
    <row r="196" spans="9:9" x14ac:dyDescent="0.3">
      <c r="I196" s="64"/>
    </row>
    <row r="197" spans="9:9" x14ac:dyDescent="0.3">
      <c r="I197" s="64"/>
    </row>
    <row r="198" spans="9:9" x14ac:dyDescent="0.3">
      <c r="I198" s="64"/>
    </row>
    <row r="199" spans="9:9" x14ac:dyDescent="0.3">
      <c r="I199" s="64"/>
    </row>
    <row r="200" spans="9:9" x14ac:dyDescent="0.3">
      <c r="I200" s="64"/>
    </row>
    <row r="201" spans="9:9" x14ac:dyDescent="0.3">
      <c r="I201" s="64"/>
    </row>
    <row r="202" spans="9:9" x14ac:dyDescent="0.3">
      <c r="I202" s="64"/>
    </row>
    <row r="203" spans="9:9" x14ac:dyDescent="0.3">
      <c r="I203" s="64"/>
    </row>
    <row r="204" spans="9:9" x14ac:dyDescent="0.3">
      <c r="I204" s="64"/>
    </row>
    <row r="205" spans="9:9" x14ac:dyDescent="0.3">
      <c r="I205" s="64"/>
    </row>
    <row r="206" spans="9:9" x14ac:dyDescent="0.3">
      <c r="I206" s="64"/>
    </row>
    <row r="207" spans="9:9" x14ac:dyDescent="0.3">
      <c r="I207" s="64"/>
    </row>
    <row r="208" spans="9:9" x14ac:dyDescent="0.3">
      <c r="I208" s="64"/>
    </row>
    <row r="209" spans="9:9" x14ac:dyDescent="0.3">
      <c r="I209" s="64"/>
    </row>
    <row r="210" spans="9:9" x14ac:dyDescent="0.3">
      <c r="I210" s="64"/>
    </row>
    <row r="211" spans="9:9" x14ac:dyDescent="0.3">
      <c r="I211" s="64"/>
    </row>
    <row r="212" spans="9:9" x14ac:dyDescent="0.3">
      <c r="I212" s="64"/>
    </row>
    <row r="213" spans="9:9" x14ac:dyDescent="0.3">
      <c r="I213" s="64"/>
    </row>
    <row r="214" spans="9:9" x14ac:dyDescent="0.3">
      <c r="I214" s="64"/>
    </row>
    <row r="215" spans="9:9" x14ac:dyDescent="0.3">
      <c r="I215" s="64"/>
    </row>
    <row r="216" spans="9:9" x14ac:dyDescent="0.3">
      <c r="I216" s="64"/>
    </row>
    <row r="217" spans="9:9" x14ac:dyDescent="0.3">
      <c r="I217" s="64"/>
    </row>
    <row r="218" spans="9:9" x14ac:dyDescent="0.3">
      <c r="I218" s="64"/>
    </row>
    <row r="219" spans="9:9" x14ac:dyDescent="0.3">
      <c r="I219" s="64"/>
    </row>
    <row r="220" spans="9:9" x14ac:dyDescent="0.3">
      <c r="I220" s="64"/>
    </row>
    <row r="221" spans="9:9" x14ac:dyDescent="0.3">
      <c r="I221" s="64"/>
    </row>
    <row r="222" spans="9:9" x14ac:dyDescent="0.3">
      <c r="I222" s="64"/>
    </row>
    <row r="223" spans="9:9" x14ac:dyDescent="0.3">
      <c r="I223" s="64"/>
    </row>
    <row r="224" spans="9:9" x14ac:dyDescent="0.3">
      <c r="I224" s="64"/>
    </row>
    <row r="225" spans="9:9" x14ac:dyDescent="0.3">
      <c r="I225" s="64"/>
    </row>
    <row r="226" spans="9:9" x14ac:dyDescent="0.3">
      <c r="I226" s="64"/>
    </row>
    <row r="227" spans="9:9" x14ac:dyDescent="0.3">
      <c r="I227" s="64"/>
    </row>
    <row r="228" spans="9:9" x14ac:dyDescent="0.3">
      <c r="I228" s="64"/>
    </row>
    <row r="229" spans="9:9" x14ac:dyDescent="0.3">
      <c r="I229" s="64"/>
    </row>
    <row r="230" spans="9:9" x14ac:dyDescent="0.3">
      <c r="I230" s="64"/>
    </row>
    <row r="231" spans="9:9" x14ac:dyDescent="0.3">
      <c r="I231" s="64"/>
    </row>
    <row r="232" spans="9:9" x14ac:dyDescent="0.3">
      <c r="I232" s="64"/>
    </row>
    <row r="233" spans="9:9" x14ac:dyDescent="0.3">
      <c r="I233" s="64"/>
    </row>
    <row r="234" spans="9:9" x14ac:dyDescent="0.3">
      <c r="I234" s="64"/>
    </row>
    <row r="235" spans="9:9" x14ac:dyDescent="0.3">
      <c r="I235" s="64"/>
    </row>
    <row r="236" spans="9:9" x14ac:dyDescent="0.3">
      <c r="I236" s="64"/>
    </row>
    <row r="237" spans="9:9" x14ac:dyDescent="0.3">
      <c r="I237" s="64"/>
    </row>
    <row r="238" spans="9:9" x14ac:dyDescent="0.3">
      <c r="I238" s="64"/>
    </row>
    <row r="239" spans="9:9" x14ac:dyDescent="0.3">
      <c r="I239" s="64"/>
    </row>
    <row r="240" spans="9:9" x14ac:dyDescent="0.3">
      <c r="I240" s="64"/>
    </row>
    <row r="241" spans="9:9" x14ac:dyDescent="0.3">
      <c r="I241" s="64"/>
    </row>
    <row r="242" spans="9:9" x14ac:dyDescent="0.3">
      <c r="I242" s="64"/>
    </row>
    <row r="243" spans="9:9" x14ac:dyDescent="0.3">
      <c r="I243" s="64"/>
    </row>
    <row r="244" spans="9:9" x14ac:dyDescent="0.3">
      <c r="I244" s="64"/>
    </row>
    <row r="245" spans="9:9" x14ac:dyDescent="0.3">
      <c r="I245" s="64"/>
    </row>
    <row r="246" spans="9:9" x14ac:dyDescent="0.3">
      <c r="I246" s="64"/>
    </row>
    <row r="247" spans="9:9" x14ac:dyDescent="0.3">
      <c r="I247" s="64"/>
    </row>
    <row r="248" spans="9:9" x14ac:dyDescent="0.3">
      <c r="I248" s="64"/>
    </row>
    <row r="249" spans="9:9" x14ac:dyDescent="0.3">
      <c r="I249" s="64"/>
    </row>
    <row r="250" spans="9:9" x14ac:dyDescent="0.3">
      <c r="I250" s="64"/>
    </row>
    <row r="251" spans="9:9" x14ac:dyDescent="0.3">
      <c r="I251" s="64"/>
    </row>
    <row r="252" spans="9:9" x14ac:dyDescent="0.3">
      <c r="I252" s="64"/>
    </row>
    <row r="253" spans="9:9" x14ac:dyDescent="0.3">
      <c r="I253" s="64"/>
    </row>
    <row r="254" spans="9:9" x14ac:dyDescent="0.3">
      <c r="I254" s="64"/>
    </row>
    <row r="255" spans="9:9" x14ac:dyDescent="0.3">
      <c r="I255" s="64"/>
    </row>
    <row r="256" spans="9:9" x14ac:dyDescent="0.3">
      <c r="I256" s="64"/>
    </row>
    <row r="257" spans="9:9" x14ac:dyDescent="0.3">
      <c r="I257" s="64"/>
    </row>
    <row r="258" spans="9:9" x14ac:dyDescent="0.3">
      <c r="I258" s="64"/>
    </row>
    <row r="259" spans="9:9" x14ac:dyDescent="0.3">
      <c r="I259" s="64"/>
    </row>
    <row r="260" spans="9:9" x14ac:dyDescent="0.3">
      <c r="I260" s="64"/>
    </row>
    <row r="261" spans="9:9" x14ac:dyDescent="0.3">
      <c r="I261" s="64"/>
    </row>
    <row r="262" spans="9:9" x14ac:dyDescent="0.3">
      <c r="I262" s="64"/>
    </row>
    <row r="263" spans="9:9" x14ac:dyDescent="0.3">
      <c r="I263" s="64"/>
    </row>
    <row r="264" spans="9:9" x14ac:dyDescent="0.3">
      <c r="I264" s="64"/>
    </row>
    <row r="265" spans="9:9" x14ac:dyDescent="0.3">
      <c r="I265" s="64"/>
    </row>
    <row r="266" spans="9:9" x14ac:dyDescent="0.3">
      <c r="I266" s="64"/>
    </row>
    <row r="267" spans="9:9" x14ac:dyDescent="0.3">
      <c r="I267" s="64"/>
    </row>
    <row r="268" spans="9:9" x14ac:dyDescent="0.3">
      <c r="I268" s="64"/>
    </row>
    <row r="269" spans="9:9" x14ac:dyDescent="0.3">
      <c r="I269" s="64"/>
    </row>
    <row r="270" spans="9:9" x14ac:dyDescent="0.3">
      <c r="I270" s="64"/>
    </row>
    <row r="271" spans="9:9" x14ac:dyDescent="0.3">
      <c r="I271" s="64"/>
    </row>
    <row r="272" spans="9:9" x14ac:dyDescent="0.3">
      <c r="I272" s="64"/>
    </row>
    <row r="273" spans="9:9" x14ac:dyDescent="0.3">
      <c r="I273" s="64"/>
    </row>
    <row r="274" spans="9:9" x14ac:dyDescent="0.3">
      <c r="I274" s="64"/>
    </row>
    <row r="275" spans="9:9" x14ac:dyDescent="0.3">
      <c r="I275" s="64"/>
    </row>
    <row r="276" spans="9:9" x14ac:dyDescent="0.3">
      <c r="I276" s="64"/>
    </row>
    <row r="277" spans="9:9" x14ac:dyDescent="0.3">
      <c r="I277" s="64"/>
    </row>
    <row r="278" spans="9:9" x14ac:dyDescent="0.3">
      <c r="I278" s="64"/>
    </row>
    <row r="279" spans="9:9" x14ac:dyDescent="0.3">
      <c r="I279" s="64"/>
    </row>
    <row r="280" spans="9:9" x14ac:dyDescent="0.3">
      <c r="I280" s="64"/>
    </row>
    <row r="281" spans="9:9" x14ac:dyDescent="0.3">
      <c r="I281" s="64"/>
    </row>
    <row r="282" spans="9:9" x14ac:dyDescent="0.3">
      <c r="I282" s="64"/>
    </row>
    <row r="283" spans="9:9" x14ac:dyDescent="0.3">
      <c r="I283" s="64"/>
    </row>
    <row r="284" spans="9:9" x14ac:dyDescent="0.3">
      <c r="I284" s="64"/>
    </row>
    <row r="285" spans="9:9" x14ac:dyDescent="0.3">
      <c r="I285" s="64"/>
    </row>
    <row r="286" spans="9:9" x14ac:dyDescent="0.3">
      <c r="I286" s="64"/>
    </row>
    <row r="287" spans="9:9" x14ac:dyDescent="0.3">
      <c r="I287" s="64"/>
    </row>
    <row r="288" spans="9:9" x14ac:dyDescent="0.3">
      <c r="I288" s="64"/>
    </row>
    <row r="289" spans="9:9" x14ac:dyDescent="0.3">
      <c r="I289" s="64"/>
    </row>
    <row r="290" spans="9:9" x14ac:dyDescent="0.3">
      <c r="I290" s="64"/>
    </row>
    <row r="291" spans="9:9" x14ac:dyDescent="0.3">
      <c r="I291" s="64"/>
    </row>
    <row r="292" spans="9:9" x14ac:dyDescent="0.3">
      <c r="I292" s="64"/>
    </row>
    <row r="293" spans="9:9" x14ac:dyDescent="0.3">
      <c r="I293" s="64"/>
    </row>
    <row r="294" spans="9:9" x14ac:dyDescent="0.3">
      <c r="I294" s="64"/>
    </row>
    <row r="295" spans="9:9" x14ac:dyDescent="0.3">
      <c r="I295" s="64"/>
    </row>
    <row r="296" spans="9:9" x14ac:dyDescent="0.3">
      <c r="I296" s="64"/>
    </row>
    <row r="297" spans="9:9" x14ac:dyDescent="0.3">
      <c r="I297" s="64"/>
    </row>
    <row r="298" spans="9:9" x14ac:dyDescent="0.3">
      <c r="I298" s="64"/>
    </row>
    <row r="299" spans="9:9" x14ac:dyDescent="0.3">
      <c r="I299" s="64"/>
    </row>
    <row r="300" spans="9:9" x14ac:dyDescent="0.3">
      <c r="I300" s="64"/>
    </row>
    <row r="301" spans="9:9" x14ac:dyDescent="0.3">
      <c r="I301" s="64"/>
    </row>
    <row r="302" spans="9:9" x14ac:dyDescent="0.3">
      <c r="I302" s="64"/>
    </row>
    <row r="303" spans="9:9" x14ac:dyDescent="0.3">
      <c r="I303" s="64"/>
    </row>
    <row r="304" spans="9:9" x14ac:dyDescent="0.3">
      <c r="I304" s="64"/>
    </row>
    <row r="305" spans="9:9" x14ac:dyDescent="0.3">
      <c r="I305" s="64"/>
    </row>
    <row r="306" spans="9:9" x14ac:dyDescent="0.3">
      <c r="I306" s="64"/>
    </row>
    <row r="307" spans="9:9" x14ac:dyDescent="0.3">
      <c r="I307" s="64"/>
    </row>
    <row r="308" spans="9:9" x14ac:dyDescent="0.3">
      <c r="I308" s="64"/>
    </row>
    <row r="309" spans="9:9" x14ac:dyDescent="0.3">
      <c r="I309" s="64"/>
    </row>
    <row r="310" spans="9:9" x14ac:dyDescent="0.3">
      <c r="I310" s="64"/>
    </row>
    <row r="311" spans="9:9" x14ac:dyDescent="0.3">
      <c r="I311" s="64"/>
    </row>
    <row r="312" spans="9:9" x14ac:dyDescent="0.3">
      <c r="I312" s="64"/>
    </row>
    <row r="313" spans="9:9" x14ac:dyDescent="0.3">
      <c r="I313" s="64"/>
    </row>
    <row r="314" spans="9:9" x14ac:dyDescent="0.3">
      <c r="I314" s="64"/>
    </row>
    <row r="315" spans="9:9" x14ac:dyDescent="0.3">
      <c r="I315" s="64"/>
    </row>
    <row r="316" spans="9:9" x14ac:dyDescent="0.3">
      <c r="I316" s="64"/>
    </row>
  </sheetData>
  <dataValidations count="3">
    <dataValidation type="custom" allowBlank="1" showInputMessage="1" showErrorMessage="1" errorTitle="X-Author for Excel" error="Id and Lookup fields are not editable." promptTitle="X-Author for Excel" sqref="D11:D40 H11:H28 D8 D5:D6 B6 B2" xr:uid="{00000000-0002-0000-0500-000000000000}">
      <formula1>""</formula1>
    </dataValidation>
    <dataValidation type="list" allowBlank="1" showInputMessage="1" showErrorMessage="1" errorTitle="X-Author for Excel" error="Please select a value from the drop-down." promptTitle="X-Author for Excel" sqref="D4" xr:uid="{65563B50-DFD8-43DB-8F2C-E7FAE1BB6220}">
      <formula1>IF(IFERROR(ROWS(INDIRECT(SUBSTITUTE("AIM_Funding_Request__c.AIM_Funding_Request_Currency__c"," ","_"))),-1) &lt; 0, XAuthorInvalidPicklistData,INDIRECT(SUBSTITUTE("AIM_Funding_Request__c.AIM_Funding_Request_Currency__c"," ","_")))</formula1>
    </dataValidation>
    <dataValidation type="list" allowBlank="1" showInputMessage="1" showErrorMessage="1" errorTitle="X-Author for Excel" error="Please select a value from the drop-down." promptTitle="X-Author for Excel" sqref="F8" xr:uid="{AB7F50BC-28F2-4624-8B50-BCE78FC46FDD}">
      <formula1>IF(IFERROR(ROWS(INDIRECT(SUBSTITUTE("AIM_Funding_Request__c.AIM_TRP_Review_Outcome__c"," ","_"))),-1) &lt; 0, XAuthorInvalidPicklistData,INDIRECT(SUBSTITUTE("AIM_Funding_Request__c.AIM_TRP_Review_Outcome__c"," ","_")))</formula1>
    </dataValidation>
  </dataValidation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B11:N105"/>
  <sheetViews>
    <sheetView workbookViewId="0">
      <selection activeCell="B13" sqref="B13"/>
    </sheetView>
  </sheetViews>
  <sheetFormatPr defaultRowHeight="14.4" x14ac:dyDescent="0.3"/>
  <cols>
    <col min="3" max="3" width="13.88671875" customWidth="1"/>
  </cols>
  <sheetData>
    <row r="11" spans="2:14" ht="27" x14ac:dyDescent="0.3">
      <c r="B11" s="55" t="s">
        <v>769</v>
      </c>
      <c r="C11" s="55" t="s">
        <v>785</v>
      </c>
      <c r="D11" s="55"/>
      <c r="E11" s="55" t="s">
        <v>769</v>
      </c>
      <c r="F11" s="58" t="s">
        <v>787</v>
      </c>
      <c r="G11" s="58" t="s">
        <v>770</v>
      </c>
      <c r="H11" s="55"/>
      <c r="I11" s="55" t="s">
        <v>772</v>
      </c>
      <c r="J11" s="55" t="s">
        <v>788</v>
      </c>
      <c r="K11" s="55" t="s">
        <v>802</v>
      </c>
      <c r="L11" s="102"/>
      <c r="M11" s="102">
        <f>IFERROR(LOOKUP(2,1/(COUNTIF($M$10:M10,$E$12:$E$249)=0),$E$12:$E$249),IF($M$12=M10,"",IF(M10&lt;&gt;"",$M$12,"")))</f>
        <v>0</v>
      </c>
      <c r="N11" s="102" t="s">
        <v>863</v>
      </c>
    </row>
    <row r="12" spans="2:14" hidden="1" x14ac:dyDescent="0.3">
      <c r="B12" s="59" t="s">
        <v>780</v>
      </c>
      <c r="C12" s="57" t="s">
        <v>784</v>
      </c>
      <c r="D12" s="56"/>
      <c r="E12" s="102" t="str">
        <f>IF(OR(TranslatemoduleName="[Name - FR]",TranslatemoduleName="[Name - ES]"),"",IF(InterventionsTranslate="[Name]","",InterventionsTranslate))</f>
        <v>[Name - ES]</v>
      </c>
      <c r="F12" s="56" t="s">
        <v>786</v>
      </c>
      <c r="G12" s="57" t="s">
        <v>779</v>
      </c>
      <c r="H12" s="56"/>
      <c r="I12" s="56" t="s">
        <v>781</v>
      </c>
      <c r="J12" s="56" t="s">
        <v>782</v>
      </c>
      <c r="K12" s="59" t="s">
        <v>801</v>
      </c>
      <c r="L12" s="102" t="str">
        <f>F12</f>
        <v>[Name ID]</v>
      </c>
      <c r="M12" s="102" t="str">
        <f>IFERROR(LOOKUP(2,1/(COUNTIF($M$10:M11,$E$12:$E$249)=0),$E$12:$E$249),IF($M$12=M11,"",IF(M11&lt;&gt;"",$M$12,"")))</f>
        <v>Mitigación de riesgos para los programas de las enfermedades</v>
      </c>
      <c r="N12" s="102" t="s">
        <v>862</v>
      </c>
    </row>
    <row r="13" spans="2:14" x14ac:dyDescent="0.3">
      <c r="B13" s="59" t="s">
        <v>1130</v>
      </c>
      <c r="C13" s="57" t="s">
        <v>1078</v>
      </c>
      <c r="D13" s="56"/>
      <c r="E13" s="102" t="str">
        <f>IF(OR(TranslatemoduleName="[Name - FR]",TranslatemoduleName="[Name - ES]"),"",IF(InterventionsTranslate="[Name]","",InterventionsTranslate))</f>
        <v>Programas de preservativos y lubricantes</v>
      </c>
      <c r="F13" s="56" t="s">
        <v>1131</v>
      </c>
      <c r="G13" s="57" t="s">
        <v>1132</v>
      </c>
      <c r="H13" s="56"/>
      <c r="I13" s="56" t="s">
        <v>1133</v>
      </c>
      <c r="J13" s="56" t="s">
        <v>1134</v>
      </c>
      <c r="K13" s="59" t="s">
        <v>1135</v>
      </c>
      <c r="L13" s="102" t="str">
        <f t="shared" ref="L13:L76" si="0">F13</f>
        <v>MCI-00670</v>
      </c>
      <c r="M13" s="102" t="str">
        <f>IFERROR(LOOKUP(2,1/(COUNTIF($M$10:M12,$E$12:$E$249)=0),$E$12:$E$249),IF($M$12=M12,"",IF(M12&lt;&gt;"",$M$12,"")))</f>
        <v>Control y contención relacionada a COVID-19, incluyendo el fortalecimiento de los sistemas de salud</v>
      </c>
      <c r="N13" s="102" t="b">
        <v>1</v>
      </c>
    </row>
    <row r="14" spans="2:14" x14ac:dyDescent="0.3">
      <c r="B14" s="59" t="s">
        <v>1136</v>
      </c>
      <c r="C14" s="57" t="s">
        <v>1078</v>
      </c>
      <c r="D14" s="56"/>
      <c r="E14" s="102" t="str">
        <f>IF(OR(TranslatemoduleName="[Name - FR]",TranslatemoduleName="[Name - ES]"),"",IF(InterventionsTranslate="[Name]","",InterventionsTranslate))</f>
        <v>PrEP</v>
      </c>
      <c r="F14" s="56" t="s">
        <v>1137</v>
      </c>
      <c r="G14" s="57" t="s">
        <v>1132</v>
      </c>
      <c r="H14" s="56"/>
      <c r="I14" s="56" t="s">
        <v>1138</v>
      </c>
      <c r="J14" s="56" t="s">
        <v>1139</v>
      </c>
      <c r="K14" s="59" t="s">
        <v>1140</v>
      </c>
      <c r="L14" s="102" t="str">
        <f t="shared" si="0"/>
        <v>MCI-00671</v>
      </c>
      <c r="M14" s="102" t="str">
        <f>IFERROR(LOOKUP(2,1/(COUNTIF($M$10:M13,$E$12:$E$249)=0),$E$12:$E$249),IF($M$12=M13,"",IF(M13&lt;&gt;"",$M$12,"")))</f>
        <v>Financiación basada en los resultados</v>
      </c>
      <c r="N14" s="102" t="b">
        <v>1</v>
      </c>
    </row>
    <row r="15" spans="2:14" x14ac:dyDescent="0.3">
      <c r="B15" s="59" t="s">
        <v>1141</v>
      </c>
      <c r="C15" s="57" t="s">
        <v>1078</v>
      </c>
      <c r="D15" s="56"/>
      <c r="E15" s="102" t="str">
        <f>IF(OR(TranslatemoduleName="[Name - FR]",TranslatemoduleName="[Name - ES]"),"",IF(InterventionsTranslate="[Name]","",InterventionsTranslate))</f>
        <v>Intervenciones para cambio de comportamiento</v>
      </c>
      <c r="F15" s="56" t="s">
        <v>1142</v>
      </c>
      <c r="G15" s="57" t="s">
        <v>1132</v>
      </c>
      <c r="H15" s="56"/>
      <c r="I15" s="56" t="s">
        <v>1143</v>
      </c>
      <c r="J15" s="56" t="s">
        <v>1144</v>
      </c>
      <c r="K15" s="59" t="s">
        <v>1145</v>
      </c>
      <c r="L15" s="102" t="str">
        <f t="shared" si="0"/>
        <v>MCI-00672</v>
      </c>
      <c r="M15" s="102" t="str">
        <f>IFERROR(LOOKUP(2,1/(COUNTIF($M$10:M14,$E$12:$E$249)=0),$E$12:$E$249),IF($M$12=M14,"",IF(M14&lt;&gt;"",$M$12,"")))</f>
        <v>Sistemas de cadena de suministros para los laboratorios</v>
      </c>
      <c r="N15" s="102" t="b">
        <v>1</v>
      </c>
    </row>
    <row r="16" spans="2:14" x14ac:dyDescent="0.3">
      <c r="B16" s="59" t="s">
        <v>1146</v>
      </c>
      <c r="C16" s="57" t="s">
        <v>1078</v>
      </c>
      <c r="D16" s="56"/>
      <c r="E16" s="102" t="str">
        <f>IF(OR(TranslatemoduleName="[Name - FR]",TranslatemoduleName="[Name - ES]"),"",IF(InterventionsTranslate="[Name]","",InterventionsTranslate))</f>
        <v>Empoderamiento comunitario</v>
      </c>
      <c r="F16" s="56" t="s">
        <v>1147</v>
      </c>
      <c r="G16" s="57" t="s">
        <v>1132</v>
      </c>
      <c r="H16" s="56"/>
      <c r="I16" s="56" t="s">
        <v>1148</v>
      </c>
      <c r="J16" s="56" t="s">
        <v>1149</v>
      </c>
      <c r="K16" s="59" t="s">
        <v>1150</v>
      </c>
      <c r="L16" s="102" t="str">
        <f t="shared" si="0"/>
        <v>MCI-00673</v>
      </c>
      <c r="M16" s="102" t="str">
        <f>IFERROR(LOOKUP(2,1/(COUNTIF($M$10:M15,$E$12:$E$249)=0),$E$12:$E$249),IF($M$12=M15,"",IF(M15&lt;&gt;"",$M$12,"")))</f>
        <v>Sistemas de información y redes de transporte de muestras integradas</v>
      </c>
      <c r="N16" s="102" t="b">
        <v>1</v>
      </c>
    </row>
    <row r="17" spans="2:14" x14ac:dyDescent="0.3">
      <c r="B17" s="59" t="s">
        <v>1151</v>
      </c>
      <c r="C17" s="57" t="s">
        <v>1078</v>
      </c>
      <c r="D17" s="56"/>
      <c r="E17" s="102" t="str">
        <f>IF(OR(TranslatemoduleName="[Name - FR]",TranslatemoduleName="[Name - ES]"),"",IF(InterventionsTranslate="[Name]","",InterventionsTranslate))</f>
        <v>Servicios de salud sexual y reproductiva, incluyendo las ITS</v>
      </c>
      <c r="F17" s="56" t="s">
        <v>1152</v>
      </c>
      <c r="G17" s="57" t="s">
        <v>1132</v>
      </c>
      <c r="H17" s="56"/>
      <c r="I17" s="56" t="s">
        <v>1153</v>
      </c>
      <c r="J17" s="56" t="s">
        <v>1154</v>
      </c>
      <c r="K17" s="59" t="s">
        <v>1155</v>
      </c>
      <c r="L17" s="102" t="str">
        <f t="shared" si="0"/>
        <v>MCI-00674</v>
      </c>
      <c r="M17" s="102" t="str">
        <f>IFERROR(LOOKUP(2,1/(COUNTIF($M$10:M16,$E$12:$E$249)=0),$E$12:$E$249),IF($M$12=M16,"",IF(M16&lt;&gt;"",$M$12,"")))</f>
        <v>Sistemas de gestión de la calidad y acreditación</v>
      </c>
      <c r="N17" s="102" t="b">
        <v>1</v>
      </c>
    </row>
    <row r="18" spans="2:14" x14ac:dyDescent="0.3">
      <c r="B18" s="59" t="s">
        <v>1156</v>
      </c>
      <c r="C18" s="57" t="s">
        <v>1078</v>
      </c>
      <c r="D18" s="56"/>
      <c r="E18" s="102" t="str">
        <f>IF(OR(TranslatemoduleName="[Name - FR]",TranslatemoduleName="[Name - ES]"),"",IF(InterventionsTranslate="[Name]","",InterventionsTranslate))</f>
        <v>Intervenciones de reducción de daño por consumo de drogas</v>
      </c>
      <c r="F18" s="56" t="s">
        <v>1157</v>
      </c>
      <c r="G18" s="57" t="s">
        <v>1132</v>
      </c>
      <c r="H18" s="56"/>
      <c r="I18" s="56" t="s">
        <v>1158</v>
      </c>
      <c r="J18" s="56" t="s">
        <v>1159</v>
      </c>
      <c r="K18" s="59" t="s">
        <v>1160</v>
      </c>
      <c r="L18" s="102" t="str">
        <f t="shared" si="0"/>
        <v>MCI-00675</v>
      </c>
      <c r="M18" s="102" t="str">
        <f>IFERROR(LOOKUP(2,1/(COUNTIF($M$10:M17,$E$12:$E$249)=0),$E$12:$E$249),IF($M$12=M17,"",IF(M17&lt;&gt;"",$M$12,"")))</f>
        <v>Sistemas de gestión de infraestructuras y equipos</v>
      </c>
      <c r="N18" s="102" t="b">
        <v>1</v>
      </c>
    </row>
    <row r="19" spans="2:14" x14ac:dyDescent="0.3">
      <c r="B19" s="59" t="s">
        <v>1161</v>
      </c>
      <c r="C19" s="57" t="s">
        <v>1078</v>
      </c>
      <c r="D19" s="56"/>
      <c r="E19" s="102" t="str">
        <f>IF(OR(TranslatemoduleName="[Name - FR]",TranslatemoduleName="[Name - ES]"),"",IF(InterventionsTranslate="[Name]","",InterventionsTranslate))</f>
        <v>Programas de agujas y jeringuillas</v>
      </c>
      <c r="F19" s="56" t="s">
        <v>1162</v>
      </c>
      <c r="G19" s="57" t="s">
        <v>1132</v>
      </c>
      <c r="H19" s="56"/>
      <c r="I19" s="56" t="s">
        <v>1163</v>
      </c>
      <c r="J19" s="56" t="s">
        <v>1164</v>
      </c>
      <c r="K19" s="59" t="s">
        <v>1165</v>
      </c>
      <c r="L19" s="102" t="str">
        <f t="shared" si="0"/>
        <v>MCI-00679</v>
      </c>
      <c r="M19" s="102" t="str">
        <f>IFERROR(LOOKUP(2,1/(COUNTIF($M$10:M18,$E$12:$E$249)=0),$E$12:$E$249),IF($M$12=M18,"",IF(M18&lt;&gt;"",$M$12,"")))</f>
        <v>Estructuras de gestión y gobernanza de los laboratorios nacionales</v>
      </c>
      <c r="N19" s="102" t="b">
        <v>1</v>
      </c>
    </row>
    <row r="20" spans="2:14" x14ac:dyDescent="0.3">
      <c r="B20" s="59" t="s">
        <v>1166</v>
      </c>
      <c r="C20" s="57" t="s">
        <v>1078</v>
      </c>
      <c r="D20" s="56"/>
      <c r="E20" s="102" t="str">
        <f>IF(OR(TranslatemoduleName="[Name - FR]",TranslatemoduleName="[Name - ES]"),"",IF(InterventionsTranslate="[Name]","",InterventionsTranslate))</f>
        <v>Tratamiento de sustitución de opiáceos y otros tratamientos de la drogodependencia que requieren atención médica</v>
      </c>
      <c r="F20" s="56" t="s">
        <v>1167</v>
      </c>
      <c r="G20" s="57" t="s">
        <v>1132</v>
      </c>
      <c r="H20" s="56"/>
      <c r="I20" s="56" t="s">
        <v>1168</v>
      </c>
      <c r="J20" s="56" t="s">
        <v>1169</v>
      </c>
      <c r="K20" s="59" t="s">
        <v>1170</v>
      </c>
      <c r="L20" s="102" t="str">
        <f t="shared" si="0"/>
        <v>MCI-00680</v>
      </c>
      <c r="M20" s="102" t="str">
        <f>IFERROR(LOOKUP(2,1/(COUNTIF($M$10:M19,$E$12:$E$249)=0),$E$12:$E$249),IF($M$12=M19,"",IF(M19&lt;&gt;"",$M$12,"")))</f>
        <v>Creación de capacidad institucional, planificación y desarrollo del liderazgo</v>
      </c>
      <c r="N20" s="102" t="b">
        <v>1</v>
      </c>
    </row>
    <row r="21" spans="2:14" x14ac:dyDescent="0.3">
      <c r="B21" s="59" t="s">
        <v>198</v>
      </c>
      <c r="C21" s="57" t="s">
        <v>1078</v>
      </c>
      <c r="D21" s="56"/>
      <c r="E21" s="102" t="str">
        <f>IF(OR(TranslatemoduleName="[Name - FR]",TranslatemoduleName="[Name - ES]"),"",IF(InterventionsTranslate="[Name]","",InterventionsTranslate))</f>
        <v>Prevención y tratamiento de la sobredosis</v>
      </c>
      <c r="F21" s="56" t="s">
        <v>1171</v>
      </c>
      <c r="G21" s="57" t="s">
        <v>1132</v>
      </c>
      <c r="H21" s="56"/>
      <c r="I21" s="56" t="s">
        <v>1172</v>
      </c>
      <c r="J21" s="56" t="s">
        <v>363</v>
      </c>
      <c r="K21" s="59" t="s">
        <v>1173</v>
      </c>
      <c r="L21" s="102" t="str">
        <f t="shared" si="0"/>
        <v>MCI-00681</v>
      </c>
      <c r="M21" s="102" t="str">
        <f>IFERROR(LOOKUP(2,1/(COUNTIF($M$10:M20,$E$12:$E$249)=0),$E$12:$E$249),IF($M$12=M20,"",IF(M20&lt;&gt;"",$M$12,"")))</f>
        <v>Movilización social, creación de vínculos comunitarios y coordinación</v>
      </c>
      <c r="N21" s="102" t="b">
        <v>1</v>
      </c>
    </row>
    <row r="22" spans="2:14" x14ac:dyDescent="0.3">
      <c r="B22" s="59" t="s">
        <v>1174</v>
      </c>
      <c r="C22" s="57" t="s">
        <v>1078</v>
      </c>
      <c r="D22" s="56"/>
      <c r="E22" s="102" t="str">
        <f>IF(OR(TranslatemoduleName="[Name - FR]",TranslatemoduleName="[Name - ES]"),"",IF(InterventionsTranslate="[Name]","",InterventionsTranslate))</f>
        <v>Abordaje del estigma, la discriminación y la violencia</v>
      </c>
      <c r="F22" s="56" t="s">
        <v>1175</v>
      </c>
      <c r="G22" s="57" t="s">
        <v>1132</v>
      </c>
      <c r="H22" s="56"/>
      <c r="I22" s="56" t="s">
        <v>1176</v>
      </c>
      <c r="J22" s="56" t="s">
        <v>1177</v>
      </c>
      <c r="K22" s="59" t="s">
        <v>1178</v>
      </c>
      <c r="L22" s="102" t="str">
        <f t="shared" si="0"/>
        <v>MCI-00676</v>
      </c>
      <c r="M22" s="102" t="str">
        <f>IFERROR(LOOKUP(2,1/(COUNTIF($M$10:M21,$E$12:$E$249)=0),$E$12:$E$249),IF($M$12=M21,"",IF(M21&lt;&gt;"",$M$12,"")))</f>
        <v>Sensibilización e investigación dirigidas por la comunidad</v>
      </c>
      <c r="N22" s="102" t="b">
        <v>1</v>
      </c>
    </row>
    <row r="23" spans="2:14" x14ac:dyDescent="0.3">
      <c r="B23" s="59" t="s">
        <v>1179</v>
      </c>
      <c r="C23" s="57" t="s">
        <v>1078</v>
      </c>
      <c r="D23" s="56"/>
      <c r="E23" s="102" t="str">
        <f>IF(OR(TranslatemoduleName="[Name - FR]",TranslatemoduleName="[Name - ES]"),"",IF(InterventionsTranslate="[Name]","",InterventionsTranslate))</f>
        <v>Intervenciones para poblaciones jóvenes clave</v>
      </c>
      <c r="F23" s="56" t="s">
        <v>1180</v>
      </c>
      <c r="G23" s="57" t="s">
        <v>1132</v>
      </c>
      <c r="H23" s="56"/>
      <c r="I23" s="56" t="s">
        <v>1181</v>
      </c>
      <c r="J23" s="56" t="s">
        <v>1182</v>
      </c>
      <c r="K23" s="59" t="s">
        <v>1183</v>
      </c>
      <c r="L23" s="102" t="str">
        <f t="shared" si="0"/>
        <v>MCI-00677</v>
      </c>
      <c r="M23" s="102" t="str">
        <f>IFERROR(LOOKUP(2,1/(COUNTIF($M$10:M22,$E$12:$E$249)=0),$E$12:$E$249),IF($M$12=M22,"",IF(M22&lt;&gt;"",$M$12,"")))</f>
        <v>Monitoreo a nivel comunitario</v>
      </c>
      <c r="N23" s="102" t="b">
        <v>1</v>
      </c>
    </row>
    <row r="24" spans="2:14" x14ac:dyDescent="0.3">
      <c r="B24" s="59" t="s">
        <v>1184</v>
      </c>
      <c r="C24" s="57" t="s">
        <v>1078</v>
      </c>
      <c r="D24" s="56"/>
      <c r="E24" s="102" t="str">
        <f>IF(OR(TranslatemoduleName="[Name - FR]",TranslatemoduleName="[Name - ES]"),"",IF(InterventionsTranslate="[Name]","",InterventionsTranslate))</f>
        <v>Educación sexual integral</v>
      </c>
      <c r="F24" s="56" t="s">
        <v>1185</v>
      </c>
      <c r="G24" s="57" t="s">
        <v>1132</v>
      </c>
      <c r="H24" s="56"/>
      <c r="I24" s="56" t="s">
        <v>1186</v>
      </c>
      <c r="J24" s="56" t="s">
        <v>1187</v>
      </c>
      <c r="K24" s="59" t="s">
        <v>1188</v>
      </c>
      <c r="L24" s="102" t="str">
        <f t="shared" si="0"/>
        <v>MCI-00682</v>
      </c>
      <c r="M24" s="102" t="str">
        <f>IFERROR(LOOKUP(2,1/(COUNTIF($M$10:M23,$E$12:$E$249)=0),$E$12:$E$249),IF($M$12=M23,"",IF(M23&lt;&gt;"",$M$12,"")))</f>
        <v>Política y planificación para los programas nacionales de control de enfermedades</v>
      </c>
      <c r="N24" s="102" t="b">
        <v>1</v>
      </c>
    </row>
    <row r="25" spans="2:14" x14ac:dyDescent="0.3">
      <c r="B25" s="59" t="s">
        <v>1189</v>
      </c>
      <c r="C25" s="57" t="s">
        <v>1078</v>
      </c>
      <c r="D25" s="56"/>
      <c r="E25" s="102" t="str">
        <f>IF(OR(TranslatemoduleName="[Name - FR]",TranslatemoduleName="[Name - ES]"),"",IF(InterventionsTranslate="[Name]","",InterventionsTranslate))</f>
        <v>Prevención de la violencia de género y atención posterior a un episodio de violencia</v>
      </c>
      <c r="F25" s="56" t="s">
        <v>1190</v>
      </c>
      <c r="G25" s="57" t="s">
        <v>1132</v>
      </c>
      <c r="H25" s="56"/>
      <c r="I25" s="56" t="s">
        <v>1191</v>
      </c>
      <c r="J25" s="56" t="s">
        <v>1192</v>
      </c>
      <c r="K25" s="59" t="s">
        <v>1193</v>
      </c>
      <c r="L25" s="102" t="str">
        <f t="shared" si="0"/>
        <v>MCI-00683</v>
      </c>
      <c r="M25" s="102" t="str">
        <f>IFERROR(LOOKUP(2,1/(COUNTIF($M$10:M24,$E$12:$E$249)=0),$E$12:$E$249),IF($M$12=M24,"",IF(M24&lt;&gt;"",$M$12,"")))</f>
        <v>Estrategias y financiamiento del sector nacional de la salud</v>
      </c>
      <c r="N25" s="102" t="b">
        <v>1</v>
      </c>
    </row>
    <row r="26" spans="2:14" x14ac:dyDescent="0.3">
      <c r="B26" s="59" t="s">
        <v>1194</v>
      </c>
      <c r="C26" s="57" t="s">
        <v>1078</v>
      </c>
      <c r="D26" s="56"/>
      <c r="E26" s="102" t="str">
        <f>IF(OR(TranslatemoduleName="[Name - FR]",TranslatemoduleName="[Name - ES]"),"",IF(InterventionsTranslate="[Name]","",InterventionsTranslate))</f>
        <v>Intervenciones de protección social</v>
      </c>
      <c r="F26" s="56" t="s">
        <v>1195</v>
      </c>
      <c r="G26" s="57" t="s">
        <v>1132</v>
      </c>
      <c r="H26" s="56"/>
      <c r="I26" s="56" t="s">
        <v>1196</v>
      </c>
      <c r="J26" s="56" t="s">
        <v>1197</v>
      </c>
      <c r="K26" s="59" t="s">
        <v>1198</v>
      </c>
      <c r="L26" s="102" t="str">
        <f t="shared" si="0"/>
        <v>MCI-00684</v>
      </c>
      <c r="M26" s="102" t="str">
        <f>IFERROR(LOOKUP(2,1/(COUNTIF($M$10:M25,$E$12:$E$249)=0),$E$12:$E$249),IF($M$12=M25,"",IF(M25&lt;&gt;"",$M$12,"")))</f>
        <v>Gestión financiera ordinaria de las subvenciones</v>
      </c>
      <c r="N26" s="102" t="b">
        <v>1</v>
      </c>
    </row>
    <row r="27" spans="2:14" x14ac:dyDescent="0.3">
      <c r="B27" s="59" t="s">
        <v>1199</v>
      </c>
      <c r="C27" s="57" t="s">
        <v>1078</v>
      </c>
      <c r="D27" s="56"/>
      <c r="E27" s="102" t="str">
        <f>IF(OR(TranslatemoduleName="[Name - FR]",TranslatemoduleName="[Name - ES]"),"",IF(InterventionsTranslate="[Name]","",InterventionsTranslate))</f>
        <v>Integración de los programas para niñas adolescentes y mujeres jóvenes en las respuestas nacionales multisectoriales</v>
      </c>
      <c r="F27" s="56" t="s">
        <v>1200</v>
      </c>
      <c r="G27" s="57" t="s">
        <v>1132</v>
      </c>
      <c r="H27" s="56"/>
      <c r="I27" s="56" t="s">
        <v>1201</v>
      </c>
      <c r="J27" s="56" t="s">
        <v>1202</v>
      </c>
      <c r="K27" s="59" t="s">
        <v>1203</v>
      </c>
      <c r="L27" s="102" t="str">
        <f t="shared" si="0"/>
        <v>MCI-00685</v>
      </c>
      <c r="M27" s="102" t="str">
        <f>IFERROR(LOOKUP(2,1/(COUNTIF($M$10:M26,$E$12:$E$249)=0),$E$12:$E$249),IF($M$12=M26,"",IF(M26&lt;&gt;"",$M$12,"")))</f>
        <v>Sistemas de gestión financiera pública (nacionales o armonizados de donantes)</v>
      </c>
      <c r="N27" s="102" t="b">
        <v>1</v>
      </c>
    </row>
    <row r="28" spans="2:14" x14ac:dyDescent="0.3">
      <c r="B28" s="59" t="s">
        <v>1204</v>
      </c>
      <c r="C28" s="57" t="s">
        <v>1078</v>
      </c>
      <c r="D28" s="56"/>
      <c r="E28" s="102" t="str">
        <f>IF(OR(TranslatemoduleName="[Name - FR]",TranslatemoduleName="[Name - ES]"),"",IF(InterventionsTranslate="[Name]","",InterventionsTranslate))</f>
        <v>Circuncisión médica masculina voluntaria</v>
      </c>
      <c r="F28" s="56" t="s">
        <v>1205</v>
      </c>
      <c r="G28" s="57" t="s">
        <v>1132</v>
      </c>
      <c r="H28" s="56"/>
      <c r="I28" s="56" t="s">
        <v>1206</v>
      </c>
      <c r="J28" s="56" t="s">
        <v>1207</v>
      </c>
      <c r="K28" s="59" t="s">
        <v>1208</v>
      </c>
      <c r="L28" s="102" t="str">
        <f t="shared" si="0"/>
        <v>MCI-00686</v>
      </c>
      <c r="M28" s="102" t="str">
        <f>IFERROR(LOOKUP(2,1/(COUNTIF($M$10:M27,$E$12:$E$249)=0),$E$12:$E$249),IF($M$12=M27,"",IF(M27&lt;&gt;"",$M$12,"")))</f>
        <v>Infraestructura de la prestación de servicios</v>
      </c>
      <c r="N28" s="102" t="b">
        <v>1</v>
      </c>
    </row>
    <row r="29" spans="2:14" x14ac:dyDescent="0.3">
      <c r="B29" s="59" t="s">
        <v>1209</v>
      </c>
      <c r="C29" s="57" t="s">
        <v>1078</v>
      </c>
      <c r="D29" s="56"/>
      <c r="E29" s="102" t="str">
        <f>IF(OR(TranslatemoduleName="[Name - FR]",TranslatemoduleName="[Name - ES]"),"",IF(InterventionsTranslate="[Name]","",InterventionsTranslate))</f>
        <v>Gestión de programas nacionales para preservativos</v>
      </c>
      <c r="F29" s="56" t="s">
        <v>1210</v>
      </c>
      <c r="G29" s="57" t="s">
        <v>1132</v>
      </c>
      <c r="H29" s="56"/>
      <c r="I29" s="56" t="s">
        <v>1211</v>
      </c>
      <c r="J29" s="56" t="s">
        <v>1212</v>
      </c>
      <c r="K29" s="59" t="s">
        <v>1213</v>
      </c>
      <c r="L29" s="102" t="str">
        <f t="shared" si="0"/>
        <v>MCI-00687</v>
      </c>
      <c r="M29" s="102" t="str">
        <f>IFERROR(LOOKUP(2,1/(COUNTIF($M$10:M28,$E$12:$E$249)=0),$E$12:$E$249),IF($M$12=M28,"",IF(M28&lt;&gt;"",$M$12,"")))</f>
        <v>Organización de los servicios y gestión de establecimientos de salud</v>
      </c>
      <c r="N29" s="102" t="b">
        <v>1</v>
      </c>
    </row>
    <row r="30" spans="2:14" x14ac:dyDescent="0.3">
      <c r="B30" s="59" t="s">
        <v>1214</v>
      </c>
      <c r="C30" s="57" t="s">
        <v>1078</v>
      </c>
      <c r="D30" s="56"/>
      <c r="E30" s="102" t="str">
        <f>IF(OR(TranslatemoduleName="[Name - FR]",TranslatemoduleName="[Name - ES]"),"",IF(InterventionsTranslate="[Name]","",InterventionsTranslate))</f>
        <v>Integración de los programas de VIH y la salud reproductiva, materna, adolescente, infantil y neonatal</v>
      </c>
      <c r="F30" s="56" t="s">
        <v>1215</v>
      </c>
      <c r="G30" s="57" t="s">
        <v>1132</v>
      </c>
      <c r="H30" s="56"/>
      <c r="I30" s="56" t="s">
        <v>1216</v>
      </c>
      <c r="J30" s="56" t="s">
        <v>1217</v>
      </c>
      <c r="K30" s="59" t="s">
        <v>1218</v>
      </c>
      <c r="L30" s="102" t="str">
        <f t="shared" si="0"/>
        <v>MCI-00688</v>
      </c>
      <c r="M30" s="102" t="str">
        <f>IFERROR(LOOKUP(2,1/(COUNTIF($M$10:M29,$E$12:$E$249)=0),$E$12:$E$249),IF($M$12=M29,"",IF(M29&lt;&gt;"",$M$12,"")))</f>
        <v>Calidad de la atención</v>
      </c>
      <c r="N30" s="102" t="b">
        <v>1</v>
      </c>
    </row>
    <row r="31" spans="2:14" x14ac:dyDescent="0.3">
      <c r="B31" s="59" t="s">
        <v>1219</v>
      </c>
      <c r="C31" s="57" t="s">
        <v>1078</v>
      </c>
      <c r="D31" s="56"/>
      <c r="E31" s="102" t="str">
        <f>IF(OR(TranslatemoduleName="[Name - FR]",TranslatemoduleName="[Name - ES]"),"",IF(InterventionsTranslate="[Name]","",InterventionsTranslate))</f>
        <v>Prevención y manejo de coinfecciones y comorbilidades (Prevención)</v>
      </c>
      <c r="F31" s="56" t="s">
        <v>1220</v>
      </c>
      <c r="G31" s="57" t="s">
        <v>1132</v>
      </c>
      <c r="H31" s="56"/>
      <c r="I31" s="56" t="s">
        <v>1221</v>
      </c>
      <c r="J31" s="56" t="s">
        <v>1222</v>
      </c>
      <c r="K31" s="59" t="s">
        <v>1223</v>
      </c>
      <c r="L31" s="102" t="str">
        <f t="shared" si="0"/>
        <v>MCI-00678</v>
      </c>
      <c r="M31" s="102" t="str">
        <f>IFERROR(LOOKUP(2,1/(COUNTIF($M$10:M30,$E$12:$E$249)=0),$E$12:$E$249),IF($M$12=M30,"",IF(M30&lt;&gt;"",$M$12,"")))</f>
        <v>Trabajadores de salud comunitarios: formación durante la prestación de los servicios</v>
      </c>
      <c r="N31" s="102" t="b">
        <v>1</v>
      </c>
    </row>
    <row r="32" spans="2:14" x14ac:dyDescent="0.3">
      <c r="B32" s="59" t="s">
        <v>331</v>
      </c>
      <c r="C32" s="57" t="s">
        <v>1081</v>
      </c>
      <c r="D32" s="56"/>
      <c r="E32" s="102" t="str">
        <f>IF(OR(TranslatemoduleName="[Name - FR]",TranslatemoduleName="[Name - ES]"),"",IF(InterventionsTranslate="[Name]","",InterventionsTranslate))</f>
        <v>Vertiente 1: Prevención primaria de la infección por el VIH en mujeres en edad fecunda</v>
      </c>
      <c r="F32" s="56" t="s">
        <v>1224</v>
      </c>
      <c r="G32" s="57" t="s">
        <v>1225</v>
      </c>
      <c r="H32" s="56"/>
      <c r="I32" s="56" t="s">
        <v>1226</v>
      </c>
      <c r="J32" s="56" t="s">
        <v>1227</v>
      </c>
      <c r="K32" s="59" t="s">
        <v>1228</v>
      </c>
      <c r="L32" s="102" t="str">
        <f t="shared" si="0"/>
        <v>MCI-00689</v>
      </c>
      <c r="M32" s="102" t="str">
        <f>IFERROR(LOOKUP(2,1/(COUNTIF($M$10:M31,$E$12:$E$249)=0),$E$12:$E$249),IF($M$12=M31,"",IF(M31&lt;&gt;"",$M$12,"")))</f>
        <v>Trabajadores de salud comunitarios: remuneración y despliegue</v>
      </c>
      <c r="N32" s="102" t="b">
        <v>1</v>
      </c>
    </row>
    <row r="33" spans="2:14" x14ac:dyDescent="0.3">
      <c r="B33" s="59" t="s">
        <v>334</v>
      </c>
      <c r="C33" s="57" t="s">
        <v>1081</v>
      </c>
      <c r="D33" s="56"/>
      <c r="E33" s="102" t="str">
        <f>IF(OR(TranslatemoduleName="[Name - FR]",TranslatemoduleName="[Name - ES]"),"",IF(InterventionsTranslate="[Name]","",InterventionsTranslate))</f>
        <v>Vertiente 2: Prevención de embarazos no deseados en mujeres que viven con el VIH</v>
      </c>
      <c r="F33" s="56" t="s">
        <v>1229</v>
      </c>
      <c r="G33" s="57" t="s">
        <v>1225</v>
      </c>
      <c r="H33" s="56"/>
      <c r="I33" s="56" t="s">
        <v>1230</v>
      </c>
      <c r="J33" s="56" t="s">
        <v>501</v>
      </c>
      <c r="K33" s="59" t="s">
        <v>1231</v>
      </c>
      <c r="L33" s="102" t="str">
        <f t="shared" si="0"/>
        <v>MCI-00690</v>
      </c>
      <c r="M33" s="102" t="str">
        <f>IFERROR(LOOKUP(2,1/(COUNTIF($M$10:M32,$E$12:$E$249)=0),$E$12:$E$249),IF($M$12=M32,"",IF(M32&lt;&gt;"",$M$12,"")))</f>
        <v>Trabajadores de salud comunitarios: educación y producción</v>
      </c>
      <c r="N33" s="102" t="b">
        <v>1</v>
      </c>
    </row>
    <row r="34" spans="2:14" x14ac:dyDescent="0.3">
      <c r="B34" s="59" t="s">
        <v>340</v>
      </c>
      <c r="C34" s="57" t="s">
        <v>1081</v>
      </c>
      <c r="D34" s="56"/>
      <c r="E34" s="102" t="str">
        <f>IF(OR(TranslatemoduleName="[Name - FR]",TranslatemoduleName="[Name - ES]"),"",IF(InterventionsTranslate="[Name]","",InterventionsTranslate))</f>
        <v>Vertiente 4: Tratamiento, atención y apoyo para madres que viven con el VIH, así como para sus hijos y familias</v>
      </c>
      <c r="F34" s="56" t="s">
        <v>1232</v>
      </c>
      <c r="G34" s="57" t="s">
        <v>1225</v>
      </c>
      <c r="H34" s="56"/>
      <c r="I34" s="56" t="s">
        <v>1233</v>
      </c>
      <c r="J34" s="56" t="s">
        <v>1234</v>
      </c>
      <c r="K34" s="59" t="s">
        <v>1235</v>
      </c>
      <c r="L34" s="102" t="str">
        <f t="shared" si="0"/>
        <v>MCI-00692</v>
      </c>
      <c r="M34" s="102" t="str">
        <f>IFERROR(LOOKUP(2,1/(COUNTIF($M$10:M33,$E$12:$E$249)=0),$E$12:$E$249),IF($M$12=M33,"",IF(M33&lt;&gt;"",$M$12,"")))</f>
        <v>Política y gobernanza de Recursos Humanos de Salud</v>
      </c>
      <c r="N34" s="102" t="b">
        <v>1</v>
      </c>
    </row>
    <row r="35" spans="2:14" x14ac:dyDescent="0.3">
      <c r="B35" s="59" t="s">
        <v>337</v>
      </c>
      <c r="C35" s="57" t="s">
        <v>1081</v>
      </c>
      <c r="D35" s="56"/>
      <c r="E35" s="102" t="str">
        <f>IF(OR(TranslatemoduleName="[Name - FR]",TranslatemoduleName="[Name - ES]"),"",IF(InterventionsTranslate="[Name]","",InterventionsTranslate))</f>
        <v>Vertiente 3: Prevención de la transmisión vertical del VIH</v>
      </c>
      <c r="F35" s="56" t="s">
        <v>1236</v>
      </c>
      <c r="G35" s="57" t="s">
        <v>1225</v>
      </c>
      <c r="H35" s="56"/>
      <c r="I35" s="56" t="s">
        <v>1237</v>
      </c>
      <c r="J35" s="56" t="s">
        <v>1238</v>
      </c>
      <c r="K35" s="59" t="s">
        <v>1239</v>
      </c>
      <c r="L35" s="102" t="str">
        <f t="shared" si="0"/>
        <v>MCI-00691</v>
      </c>
      <c r="M35" s="102" t="str">
        <f>IFERROR(LOOKUP(2,1/(COUNTIF($M$10:M34,$E$12:$E$249)=0),$E$12:$E$249),IF($M$12=M34,"",IF(M34&lt;&gt;"",$M$12,"")))</f>
        <v>Formación durante la prestación de servicios (excepto los trabajadores de  salud comunitarios)</v>
      </c>
      <c r="N35" s="102" t="b">
        <v>1</v>
      </c>
    </row>
    <row r="36" spans="2:14" x14ac:dyDescent="0.3">
      <c r="B36" s="59" t="s">
        <v>1240</v>
      </c>
      <c r="C36" s="57" t="s">
        <v>1084</v>
      </c>
      <c r="D36" s="56"/>
      <c r="E36" s="102" t="str">
        <f>IF(OR(TranslatemoduleName="[Name - FR]",TranslatemoduleName="[Name - ES]"),"",IF(InterventionsTranslate="[Name]","",InterventionsTranslate))</f>
        <v>Pruebas a nivel de establecimientos de salud</v>
      </c>
      <c r="F36" s="56" t="s">
        <v>1241</v>
      </c>
      <c r="G36" s="57" t="s">
        <v>1242</v>
      </c>
      <c r="H36" s="56"/>
      <c r="I36" s="56" t="s">
        <v>1243</v>
      </c>
      <c r="J36" s="56" t="s">
        <v>1244</v>
      </c>
      <c r="K36" s="59" t="s">
        <v>1245</v>
      </c>
      <c r="L36" s="102" t="str">
        <f t="shared" si="0"/>
        <v>MCI-00693</v>
      </c>
      <c r="M36" s="102" t="str">
        <f>IFERROR(LOOKUP(2,1/(COUNTIF($M$10:M35,$E$12:$E$249)=0),$E$12:$E$249),IF($M$12=M35,"",IF(M35&lt;&gt;"",$M$12,"")))</f>
        <v>Remuneración y despliegue de personal nuevo/existente (excepto los trabajadores de la salud comunitarios)</v>
      </c>
      <c r="N36" s="102" t="b">
        <v>1</v>
      </c>
    </row>
    <row r="37" spans="2:14" x14ac:dyDescent="0.3">
      <c r="B37" s="59" t="s">
        <v>1246</v>
      </c>
      <c r="C37" s="57" t="s">
        <v>1084</v>
      </c>
      <c r="D37" s="56"/>
      <c r="E37" s="102" t="str">
        <f>IF(OR(TranslatemoduleName="[Name - FR]",TranslatemoduleName="[Name - ES]"),"",IF(InterventionsTranslate="[Name]","",InterventionsTranslate))</f>
        <v>Pruebas a nivel comunitario</v>
      </c>
      <c r="F37" s="56" t="s">
        <v>1247</v>
      </c>
      <c r="G37" s="57" t="s">
        <v>1242</v>
      </c>
      <c r="H37" s="56"/>
      <c r="I37" s="56" t="s">
        <v>1248</v>
      </c>
      <c r="J37" s="56" t="s">
        <v>1249</v>
      </c>
      <c r="K37" s="59" t="s">
        <v>1250</v>
      </c>
      <c r="L37" s="102" t="str">
        <f t="shared" si="0"/>
        <v>MCI-00694</v>
      </c>
      <c r="M37" s="102" t="str">
        <f>IFERROR(LOOKUP(2,1/(COUNTIF($M$10:M36,$E$12:$E$249)=0),$E$12:$E$249),IF($M$12=M36,"",IF(M36&lt;&gt;"",$M$12,"")))</f>
        <v>Educación y producción de nuevos trabajadores de  salud (excepto los trabajadores de la salud comunitarios)</v>
      </c>
      <c r="N37" s="102" t="b">
        <v>1</v>
      </c>
    </row>
    <row r="38" spans="2:14" x14ac:dyDescent="0.3">
      <c r="B38" s="59" t="s">
        <v>1251</v>
      </c>
      <c r="C38" s="57" t="s">
        <v>1084</v>
      </c>
      <c r="D38" s="56"/>
      <c r="E38" s="102" t="str">
        <f>IF(OR(TranslatemoduleName="[Name - FR]",TranslatemoduleName="[Name - ES]"),"",IF(InterventionsTranslate="[Name]","",InterventionsTranslate))</f>
        <v>Autoprueba (self testing)</v>
      </c>
      <c r="F38" s="56" t="s">
        <v>1252</v>
      </c>
      <c r="G38" s="57" t="s">
        <v>1242</v>
      </c>
      <c r="H38" s="56"/>
      <c r="I38" s="56" t="s">
        <v>1253</v>
      </c>
      <c r="J38" s="56" t="s">
        <v>1254</v>
      </c>
      <c r="K38" s="59" t="s">
        <v>1255</v>
      </c>
      <c r="L38" s="102" t="str">
        <f t="shared" si="0"/>
        <v>MCI-00695</v>
      </c>
      <c r="M38" s="102" t="str">
        <f>IFERROR(LOOKUP(2,1/(COUNTIF($M$10:M37,$E$12:$E$249)=0),$E$12:$E$249),IF($M$12=M37,"",IF(M37&lt;&gt;"",$M$12,"")))</f>
        <v>Registro civil y estadísticas vitales</v>
      </c>
      <c r="N38" s="102" t="b">
        <v>1</v>
      </c>
    </row>
    <row r="39" spans="2:14" x14ac:dyDescent="0.3">
      <c r="B39" s="59" t="s">
        <v>1256</v>
      </c>
      <c r="C39" s="57" t="s">
        <v>1087</v>
      </c>
      <c r="D39" s="56"/>
      <c r="E39" s="102" t="str">
        <f>IF(OR(TranslatemoduleName="[Name - FR]",TranslatemoduleName="[Name - ES]"),"",IF(InterventionsTranslate="[Name]","",InterventionsTranslate))</f>
        <v>Prestación de servicios diferenciados de tratamiento antirretroviral y atención para el VIH</v>
      </c>
      <c r="F39" s="56" t="s">
        <v>1257</v>
      </c>
      <c r="G39" s="57" t="s">
        <v>1258</v>
      </c>
      <c r="H39" s="56"/>
      <c r="I39" s="56" t="s">
        <v>1259</v>
      </c>
      <c r="J39" s="56" t="s">
        <v>1260</v>
      </c>
      <c r="K39" s="59" t="s">
        <v>1261</v>
      </c>
      <c r="L39" s="102" t="str">
        <f t="shared" si="0"/>
        <v>MCI-00696</v>
      </c>
      <c r="M39" s="102" t="str">
        <f>IFERROR(LOOKUP(2,1/(COUNTIF($M$10:M38,$E$12:$E$249)=0),$E$12:$E$249),IF($M$12=M38,"",IF(M38&lt;&gt;"",$M$12,"")))</f>
        <v>Fuentes de los datos financieros y administrativos</v>
      </c>
      <c r="N39" s="102" t="b">
        <v>1</v>
      </c>
    </row>
    <row r="40" spans="2:14" x14ac:dyDescent="0.3">
      <c r="B40" s="59" t="s">
        <v>1262</v>
      </c>
      <c r="C40" s="57" t="s">
        <v>1087</v>
      </c>
      <c r="D40" s="56"/>
      <c r="E40" s="102" t="str">
        <f>IF(OR(TranslatemoduleName="[Name - FR]",TranslatemoduleName="[Name - ES]"),"",IF(InterventionsTranslate="[Name]","",InterventionsTranslate))</f>
        <v>Seguimiento del tratamiento: farmacorresistencia</v>
      </c>
      <c r="F40" s="56" t="s">
        <v>1263</v>
      </c>
      <c r="G40" s="57" t="s">
        <v>1258</v>
      </c>
      <c r="H40" s="56"/>
      <c r="I40" s="56" t="s">
        <v>1264</v>
      </c>
      <c r="J40" s="56" t="s">
        <v>1265</v>
      </c>
      <c r="K40" s="59" t="s">
        <v>1266</v>
      </c>
      <c r="L40" s="102" t="str">
        <f t="shared" si="0"/>
        <v>MCI-00697</v>
      </c>
      <c r="M40" s="102" t="str">
        <f>IFERROR(LOOKUP(2,1/(COUNTIF($M$10:M39,$E$12:$E$249)=0),$E$12:$E$249),IF($M$12=M39,"",IF(M39&lt;&gt;"",$M$12,"")))</f>
        <v>Encuestas</v>
      </c>
      <c r="N40" s="102" t="b">
        <v>1</v>
      </c>
    </row>
    <row r="41" spans="2:14" x14ac:dyDescent="0.3">
      <c r="B41" s="59" t="s">
        <v>1267</v>
      </c>
      <c r="C41" s="57" t="s">
        <v>1087</v>
      </c>
      <c r="D41" s="56"/>
      <c r="E41" s="102" t="str">
        <f>IF(OR(TranslatemoduleName="[Name - FR]",TranslatemoduleName="[Name - ES]"),"",IF(InterventionsTranslate="[Name]","",InterventionsTranslate))</f>
        <v>Seguimiento del tratamiento: toxicidad de la terapia antirretroviral</v>
      </c>
      <c r="F41" s="56" t="s">
        <v>1268</v>
      </c>
      <c r="G41" s="57" t="s">
        <v>1258</v>
      </c>
      <c r="H41" s="56"/>
      <c r="I41" s="56" t="s">
        <v>1269</v>
      </c>
      <c r="J41" s="56" t="s">
        <v>1270</v>
      </c>
      <c r="K41" s="59" t="s">
        <v>1271</v>
      </c>
      <c r="L41" s="102" t="str">
        <f t="shared" si="0"/>
        <v>MCI-00698</v>
      </c>
      <c r="M41" s="102" t="str">
        <f>IFERROR(LOOKUP(2,1/(COUNTIF($M$10:M40,$E$12:$E$249)=0),$E$12:$E$249),IF($M$12=M40,"",IF(M40&lt;&gt;"",$M$12,"")))</f>
        <v>Análisis, evaluaciones, revisión y transparencia</v>
      </c>
      <c r="N41" s="102" t="b">
        <v>1</v>
      </c>
    </row>
    <row r="42" spans="2:14" x14ac:dyDescent="0.3">
      <c r="B42" s="59" t="s">
        <v>1272</v>
      </c>
      <c r="C42" s="57" t="s">
        <v>1087</v>
      </c>
      <c r="D42" s="56"/>
      <c r="E42" s="102" t="str">
        <f>IF(OR(TranslatemoduleName="[Name - FR]",TranslatemoduleName="[Name - ES]"),"",IF(InterventionsTranslate="[Name]","",InterventionsTranslate))</f>
        <v>Seguimiento del tratamiento: carga viral</v>
      </c>
      <c r="F42" s="56" t="s">
        <v>1273</v>
      </c>
      <c r="G42" s="57" t="s">
        <v>1258</v>
      </c>
      <c r="H42" s="56"/>
      <c r="I42" s="56" t="s">
        <v>1274</v>
      </c>
      <c r="J42" s="56" t="s">
        <v>1275</v>
      </c>
      <c r="K42" s="59" t="s">
        <v>1276</v>
      </c>
      <c r="L42" s="102" t="str">
        <f t="shared" si="0"/>
        <v>MCI-00699</v>
      </c>
      <c r="M42" s="102" t="str">
        <f>IFERROR(LOOKUP(2,1/(COUNTIF($M$10:M41,$E$12:$E$249)=0),$E$12:$E$249),IF($M$12=M41,"",IF(M41&lt;&gt;"",$M$12,"")))</f>
        <v>Calidad del programa y los datos</v>
      </c>
      <c r="N42" s="102" t="b">
        <v>1</v>
      </c>
    </row>
    <row r="43" spans="2:14" x14ac:dyDescent="0.3">
      <c r="B43" s="59" t="s">
        <v>1277</v>
      </c>
      <c r="C43" s="57" t="s">
        <v>1087</v>
      </c>
      <c r="D43" s="56"/>
      <c r="E43" s="102" t="str">
        <f>IF(OR(TranslatemoduleName="[Name - FR]",TranslatemoduleName="[Name - ES]"),"",IF(InterventionsTranslate="[Name]","",InterventionsTranslate))</f>
        <v>Prevención y manejo de coinfecciones y comorbilidades (Tratamiento, atención y apoyo)</v>
      </c>
      <c r="F43" s="56" t="s">
        <v>1278</v>
      </c>
      <c r="G43" s="57" t="s">
        <v>1258</v>
      </c>
      <c r="H43" s="56"/>
      <c r="I43" s="56" t="s">
        <v>1279</v>
      </c>
      <c r="J43" s="56" t="s">
        <v>1280</v>
      </c>
      <c r="K43" s="59" t="s">
        <v>1281</v>
      </c>
      <c r="L43" s="102" t="str">
        <f t="shared" si="0"/>
        <v>MCI-00700</v>
      </c>
      <c r="M43" s="102" t="str">
        <f>IFERROR(LOOKUP(2,1/(COUNTIF($M$10:M42,$E$12:$E$249)=0),$E$12:$E$249),IF($M$12=M42,"",IF(M42&lt;&gt;"",$M$12,"")))</f>
        <v>Informes rutinarios</v>
      </c>
      <c r="N43" s="102" t="b">
        <v>1</v>
      </c>
    </row>
    <row r="44" spans="2:14" x14ac:dyDescent="0.3">
      <c r="B44" s="59" t="s">
        <v>367</v>
      </c>
      <c r="C44" s="57" t="s">
        <v>1087</v>
      </c>
      <c r="D44" s="56"/>
      <c r="E44" s="102" t="str">
        <f>IF(OR(TranslatemoduleName="[Name - FR]",TranslatemoduleName="[Name - ES]"),"",IF(InterventionsTranslate="[Name]","",InterventionsTranslate))</f>
        <v>Consejería y apoyo psicosocial</v>
      </c>
      <c r="F44" s="56" t="s">
        <v>1282</v>
      </c>
      <c r="G44" s="57" t="s">
        <v>1258</v>
      </c>
      <c r="H44" s="56"/>
      <c r="I44" s="56" t="s">
        <v>1283</v>
      </c>
      <c r="J44" s="56" t="s">
        <v>1284</v>
      </c>
      <c r="K44" s="59" t="s">
        <v>1285</v>
      </c>
      <c r="L44" s="102" t="str">
        <f t="shared" si="0"/>
        <v>MCI-00701</v>
      </c>
      <c r="M44" s="102" t="str">
        <f>IFERROR(LOOKUP(2,1/(COUNTIF($M$10:M43,$E$12:$E$249)=0),$E$12:$E$249),IF($M$12=M43,"",IF(M43&lt;&gt;"",$M$12,"")))</f>
        <v>Gestión de los residuos de la atención sanitaria</v>
      </c>
      <c r="N44" s="102" t="b">
        <v>1</v>
      </c>
    </row>
    <row r="45" spans="2:14" x14ac:dyDescent="0.3">
      <c r="B45" s="59" t="s">
        <v>126</v>
      </c>
      <c r="C45" s="57" t="s">
        <v>1087</v>
      </c>
      <c r="D45" s="56"/>
      <c r="E45" s="102" t="str">
        <f>IF(OR(TranslatemoduleName="[Name - FR]",TranslatemoduleName="[Name - ES]"),"",IF(InterventionsTranslate="[Name]","",InterventionsTranslate))</f>
        <v>Paquete para huérfanos y niños vulnerables</v>
      </c>
      <c r="F45" s="56" t="s">
        <v>1286</v>
      </c>
      <c r="G45" s="57" t="s">
        <v>1258</v>
      </c>
      <c r="H45" s="56"/>
      <c r="I45" s="56" t="s">
        <v>1287</v>
      </c>
      <c r="J45" s="56" t="s">
        <v>275</v>
      </c>
      <c r="K45" s="59" t="s">
        <v>1288</v>
      </c>
      <c r="L45" s="102" t="str">
        <f t="shared" si="0"/>
        <v>MCI-00702</v>
      </c>
      <c r="M45" s="102" t="str">
        <f>IFERROR(LOOKUP(2,1/(COUNTIF($M$10:M44,$E$12:$E$249)=0),$E$12:$E$249),IF($M$12=M44,"",IF(M44&lt;&gt;"",$M$12,"")))</f>
        <v>Apoyo regulador/aseguramiento de la calidad</v>
      </c>
      <c r="N45" s="102" t="b">
        <v>1</v>
      </c>
    </row>
    <row r="46" spans="2:14" x14ac:dyDescent="0.3">
      <c r="B46" s="59" t="s">
        <v>1289</v>
      </c>
      <c r="C46" s="57" t="s">
        <v>1089</v>
      </c>
      <c r="D46" s="56"/>
      <c r="E46" s="102" t="str">
        <f>IF(OR(TranslatemoduleName="[Name - FR]",TranslatemoduleName="[Name - ES]"),"",IF(InterventionsTranslate="[Name]","",InterventionsTranslate))</f>
        <v>Reducción del estigma y la discriminación (VIH/TB)</v>
      </c>
      <c r="F46" s="56" t="s">
        <v>1290</v>
      </c>
      <c r="G46" s="57" t="s">
        <v>1291</v>
      </c>
      <c r="H46" s="56"/>
      <c r="I46" s="56" t="s">
        <v>1292</v>
      </c>
      <c r="J46" s="56" t="s">
        <v>1293</v>
      </c>
      <c r="K46" s="59" t="s">
        <v>1294</v>
      </c>
      <c r="L46" s="102" t="str">
        <f t="shared" si="0"/>
        <v>MCI-00703</v>
      </c>
      <c r="M46" s="102" t="str">
        <f>IFERROR(LOOKUP(2,1/(COUNTIF($M$10:M45,$E$12:$E$249)=0),$E$12:$E$249),IF($M$12=M45,"",IF(M45&lt;&gt;"",$M$12,"")))</f>
        <v>Capacidad de adquisición</v>
      </c>
      <c r="N46" s="102" t="b">
        <v>1</v>
      </c>
    </row>
    <row r="47" spans="2:14" x14ac:dyDescent="0.3">
      <c r="B47" s="59" t="s">
        <v>1295</v>
      </c>
      <c r="C47" s="57" t="s">
        <v>1089</v>
      </c>
      <c r="D47" s="56"/>
      <c r="E47" s="102" t="str">
        <f>IF(OR(TranslatemoduleName="[Name - FR]",TranslatemoduleName="[Name - ES]"),"",IF(InterventionsTranslate="[Name]","",InterventionsTranslate))</f>
        <v>Conocimientos jurídicos («Conoce tus derechos»)</v>
      </c>
      <c r="F47" s="56" t="s">
        <v>1296</v>
      </c>
      <c r="G47" s="57" t="s">
        <v>1291</v>
      </c>
      <c r="H47" s="56"/>
      <c r="I47" s="56" t="s">
        <v>1297</v>
      </c>
      <c r="J47" s="56" t="s">
        <v>1298</v>
      </c>
      <c r="K47" s="59" t="s">
        <v>1299</v>
      </c>
      <c r="L47" s="102" t="str">
        <f t="shared" si="0"/>
        <v>MCI-00704</v>
      </c>
      <c r="M47" s="102" t="str">
        <f>IFERROR(LOOKUP(2,1/(COUNTIF($M$10:M46,$E$12:$E$249)=0),$E$12:$E$249),IF($M$12=M46,"",IF(M46&lt;&gt;"",$M$12,"")))</f>
        <v>Capacidad de almacenamiento y distribución</v>
      </c>
      <c r="N47" s="102" t="b">
        <v>1</v>
      </c>
    </row>
    <row r="48" spans="2:14" x14ac:dyDescent="0.3">
      <c r="B48" s="59" t="s">
        <v>1300</v>
      </c>
      <c r="C48" s="57" t="s">
        <v>1089</v>
      </c>
      <c r="D48" s="56"/>
      <c r="E48" s="102" t="str">
        <f>IF(OR(TranslatemoduleName="[Name - FR]",TranslatemoduleName="[Name - ES]"),"",IF(InterventionsTranslate="[Name]","",InterventionsTranslate))</f>
        <v>Derechos humanos y ética médica en relación con el VIH y la tuberculosis y el VIH para personal sanitario</v>
      </c>
      <c r="F48" s="56" t="s">
        <v>1301</v>
      </c>
      <c r="G48" s="57" t="s">
        <v>1291</v>
      </c>
      <c r="H48" s="56"/>
      <c r="I48" s="56" t="s">
        <v>1302</v>
      </c>
      <c r="J48" s="56" t="s">
        <v>1303</v>
      </c>
      <c r="K48" s="59" t="s">
        <v>1304</v>
      </c>
      <c r="L48" s="102" t="str">
        <f t="shared" si="0"/>
        <v>MCI-00705</v>
      </c>
      <c r="M48" s="102" t="str">
        <f>IFERROR(LOOKUP(2,1/(COUNTIF($M$10:M47,$E$12:$E$249)=0),$E$12:$E$249),IF($M$12=M47,"",IF(M47&lt;&gt;"",$M$12,"")))</f>
        <v>Política, estrategia, gobernanza</v>
      </c>
      <c r="N48" s="102" t="b">
        <v>1</v>
      </c>
    </row>
    <row r="49" spans="2:14" x14ac:dyDescent="0.3">
      <c r="B49" s="59" t="s">
        <v>406</v>
      </c>
      <c r="C49" s="57" t="s">
        <v>1089</v>
      </c>
      <c r="D49" s="56"/>
      <c r="E49" s="102" t="str">
        <f>IF(OR(TranslatemoduleName="[Name - FR]",TranslatemoduleName="[Name - ES]"),"",IF(InterventionsTranslate="[Name]","",InterventionsTranslate))</f>
        <v>Servicios jurídicos relacionados con el VIH y la TB/VIH</v>
      </c>
      <c r="F49" s="56" t="s">
        <v>1305</v>
      </c>
      <c r="G49" s="57" t="s">
        <v>1291</v>
      </c>
      <c r="H49" s="56"/>
      <c r="I49" s="56" t="s">
        <v>572</v>
      </c>
      <c r="J49" s="56" t="s">
        <v>1306</v>
      </c>
      <c r="K49" s="59" t="s">
        <v>1307</v>
      </c>
      <c r="L49" s="102" t="str">
        <f t="shared" si="0"/>
        <v>MCI-00706</v>
      </c>
      <c r="M49" s="102" t="str">
        <f>IFERROR(LOOKUP(2,1/(COUNTIF($M$10:M48,$E$12:$E$249)=0),$E$12:$E$249),IF($M$12=M48,"",IF(M48&lt;&gt;"",$M$12,"")))</f>
        <v>Gestión de subvenciones</v>
      </c>
      <c r="N49" s="102" t="b">
        <v>1</v>
      </c>
    </row>
    <row r="50" spans="2:14" x14ac:dyDescent="0.3">
      <c r="B50" s="59" t="s">
        <v>1308</v>
      </c>
      <c r="C50" s="57" t="s">
        <v>1089</v>
      </c>
      <c r="D50" s="56"/>
      <c r="E50" s="102" t="str">
        <f>IF(OR(TranslatemoduleName="[Name - FR]",TranslatemoduleName="[Name - ES]"),"",IF(InterventionsTranslate="[Name]","",InterventionsTranslate))</f>
        <v>Sensibilización de los cuerpos de seguridad y cuerpos de seguridad</v>
      </c>
      <c r="F50" s="56" t="s">
        <v>1309</v>
      </c>
      <c r="G50" s="57" t="s">
        <v>1291</v>
      </c>
      <c r="H50" s="56"/>
      <c r="I50" s="56" t="s">
        <v>1310</v>
      </c>
      <c r="J50" s="56" t="s">
        <v>1311</v>
      </c>
      <c r="K50" s="59" t="s">
        <v>1312</v>
      </c>
      <c r="L50" s="102" t="str">
        <f t="shared" si="0"/>
        <v>MCI-00707</v>
      </c>
      <c r="M50" s="102" t="str">
        <f>IFERROR(LOOKUP(2,1/(COUNTIF($M$10:M49,$E$12:$E$249)=0),$E$12:$E$249),IF($M$12=M49,"",IF(M49&lt;&gt;"",$M$12,"")))</f>
        <v>Coordinación y gestión de los programas nacionales de control de enfermedades</v>
      </c>
      <c r="N50" s="102" t="b">
        <v>1</v>
      </c>
    </row>
    <row r="51" spans="2:14" x14ac:dyDescent="0.3">
      <c r="B51" s="59" t="s">
        <v>412</v>
      </c>
      <c r="C51" s="57" t="s">
        <v>1089</v>
      </c>
      <c r="D51" s="56"/>
      <c r="E51" s="102" t="str">
        <f>IF(OR(TranslatemoduleName="[Name - FR]",TranslatemoduleName="[Name - ES]"),"",IF(InterventionsTranslate="[Name]","",InterventionsTranslate))</f>
        <v>Mejora de leyes, reglamentos y políticas relacionadas con el VIH y la TB/VIH</v>
      </c>
      <c r="F51" s="56" t="s">
        <v>1313</v>
      </c>
      <c r="G51" s="57" t="s">
        <v>1291</v>
      </c>
      <c r="H51" s="56"/>
      <c r="I51" s="56" t="s">
        <v>1314</v>
      </c>
      <c r="J51" s="56" t="s">
        <v>1315</v>
      </c>
      <c r="K51" s="59" t="s">
        <v>1316</v>
      </c>
      <c r="L51" s="102" t="str">
        <f t="shared" si="0"/>
        <v>MCI-00708</v>
      </c>
      <c r="M51" s="102" t="str">
        <f>IFERROR(LOOKUP(2,1/(COUNTIF($M$10:M50,$E$12:$E$249)=0),$E$12:$E$249),IF($M$12=M50,"",IF(M50&lt;&gt;"",$M$12,"")))</f>
        <v>Actividades de colaboración con otros programas y sectores (TB/VIH)</v>
      </c>
      <c r="N51" s="102" t="b">
        <v>1</v>
      </c>
    </row>
    <row r="52" spans="2:14" x14ac:dyDescent="0.3">
      <c r="B52" s="59" t="s">
        <v>1317</v>
      </c>
      <c r="C52" s="57" t="s">
        <v>1089</v>
      </c>
      <c r="D52" s="56"/>
      <c r="E52" s="102" t="str">
        <f>IF(OR(TranslatemoduleName="[Name - FR]",TranslatemoduleName="[Name - ES]"),"",IF(InterventionsTranslate="[Name]","",InterventionsTranslate))</f>
        <v>Movilización y promoción comunitarias (VIH/TB)</v>
      </c>
      <c r="F52" s="56" t="s">
        <v>1318</v>
      </c>
      <c r="G52" s="57" t="s">
        <v>1291</v>
      </c>
      <c r="H52" s="56"/>
      <c r="I52" s="56" t="s">
        <v>1319</v>
      </c>
      <c r="J52" s="56" t="s">
        <v>1320</v>
      </c>
      <c r="K52" s="59" t="s">
        <v>1321</v>
      </c>
      <c r="L52" s="102" t="str">
        <f t="shared" si="0"/>
        <v>MCI-00710</v>
      </c>
      <c r="M52" s="102" t="str">
        <f>IFERROR(LOOKUP(2,1/(COUNTIF($M$10:M51,$E$12:$E$249)=0),$E$12:$E$249),IF($M$12=M51,"",IF(M51&lt;&gt;"",$M$12,"")))</f>
        <v>Poblaciones clave (TB/VIH): otros</v>
      </c>
      <c r="N52" s="102" t="b">
        <v>1</v>
      </c>
    </row>
    <row r="53" spans="2:14" x14ac:dyDescent="0.3">
      <c r="B53" s="59" t="s">
        <v>415</v>
      </c>
      <c r="C53" s="57" t="s">
        <v>1089</v>
      </c>
      <c r="D53" s="56"/>
      <c r="E53" s="102" t="str">
        <f>IF(OR(TranslatemoduleName="[Name - FR]",TranslatemoduleName="[Name - ES]"),"",IF(InterventionsTranslate="[Name]","",InterventionsTranslate))</f>
        <v>Reducción de la discriminación de género relacionada con el VIH, las normas de género perjudiciales y la violencia contra las mujeres y las niñas en toda su diversidad</v>
      </c>
      <c r="F53" s="56" t="s">
        <v>1322</v>
      </c>
      <c r="G53" s="57" t="s">
        <v>1291</v>
      </c>
      <c r="H53" s="56"/>
      <c r="I53" s="56" t="s">
        <v>1323</v>
      </c>
      <c r="J53" s="56" t="s">
        <v>1324</v>
      </c>
      <c r="K53" s="59" t="s">
        <v>1325</v>
      </c>
      <c r="L53" s="102" t="str">
        <f t="shared" si="0"/>
        <v>MCI-00709</v>
      </c>
      <c r="M53" s="102" t="str">
        <f>IFERROR(LOOKUP(2,1/(COUNTIF($M$10:M52,$E$12:$E$249)=0),$E$12:$E$249),IF($M$12=M52,"",IF(M52&lt;&gt;"",$M$12,"")))</f>
        <v>Poblaciones clave (TB/VIH): mineros y comunidades mineras</v>
      </c>
      <c r="N53" s="102" t="b">
        <v>1</v>
      </c>
    </row>
    <row r="54" spans="2:14" x14ac:dyDescent="0.3">
      <c r="B54" s="59" t="s">
        <v>373</v>
      </c>
      <c r="C54" s="57" t="s">
        <v>1092</v>
      </c>
      <c r="D54" s="56"/>
      <c r="E54" s="102" t="str">
        <f>IF(OR(TranslatemoduleName="[Name - FR]",TranslatemoduleName="[Name - ES]"),"",IF(InterventionsTranslate="[Name]","",InterventionsTranslate))</f>
        <v>Actividades de colaboración en materia de TB/VIH</v>
      </c>
      <c r="F54" s="56" t="s">
        <v>1326</v>
      </c>
      <c r="G54" s="57" t="s">
        <v>1327</v>
      </c>
      <c r="H54" s="56"/>
      <c r="I54" s="56" t="s">
        <v>1328</v>
      </c>
      <c r="J54" s="56" t="s">
        <v>1329</v>
      </c>
      <c r="K54" s="59" t="s">
        <v>1330</v>
      </c>
      <c r="L54" s="102" t="str">
        <f t="shared" si="0"/>
        <v>MCI-00738</v>
      </c>
      <c r="M54" s="102" t="str">
        <f>IFERROR(LOOKUP(2,1/(COUNTIF($M$10:M53,$E$12:$E$249)=0),$E$12:$E$249),IF($M$12=M53,"",IF(M53&lt;&gt;"",$M$12,"")))</f>
        <v>Poblaciones clave (TB/VIH): poblaciones móviles (refugiados, migrantes y personas desplazadas internamente)</v>
      </c>
      <c r="N54" s="102" t="b">
        <v>1</v>
      </c>
    </row>
    <row r="55" spans="2:14" x14ac:dyDescent="0.3">
      <c r="B55" s="59" t="s">
        <v>1331</v>
      </c>
      <c r="C55" s="57" t="s">
        <v>1092</v>
      </c>
      <c r="D55" s="56"/>
      <c r="E55" s="102" t="str">
        <f>IF(OR(TranslatemoduleName="[Name - FR]",TranslatemoduleName="[Name - ES]"),"",IF(InterventionsTranslate="[Name]","",InterventionsTranslate))</f>
        <v>Tamizaje, prueba y diagnóstico</v>
      </c>
      <c r="F55" s="56" t="s">
        <v>1332</v>
      </c>
      <c r="G55" s="57" t="s">
        <v>1327</v>
      </c>
      <c r="H55" s="56"/>
      <c r="I55" s="56" t="s">
        <v>1333</v>
      </c>
      <c r="J55" s="56" t="s">
        <v>1334</v>
      </c>
      <c r="K55" s="59" t="s">
        <v>1335</v>
      </c>
      <c r="L55" s="102" t="str">
        <f t="shared" si="0"/>
        <v>MCI-00739</v>
      </c>
      <c r="M55" s="102" t="str">
        <f>IFERROR(LOOKUP(2,1/(COUNTIF($M$10:M54,$E$12:$E$249)=0),$E$12:$E$249),IF($M$12=M54,"",IF(M54&lt;&gt;"",$M$12,"")))</f>
        <v>Poblaciones clave (TB/VIH): personas privadas de libertad</v>
      </c>
      <c r="N55" s="102" t="b">
        <v>1</v>
      </c>
    </row>
    <row r="56" spans="2:14" x14ac:dyDescent="0.3">
      <c r="B56" s="59" t="s">
        <v>1336</v>
      </c>
      <c r="C56" s="57" t="s">
        <v>1092</v>
      </c>
      <c r="D56" s="56"/>
      <c r="E56" s="102" t="str">
        <f>IF(OR(TranslatemoduleName="[Name - FR]",TranslatemoduleName="[Name - ES]"),"",IF(InterventionsTranslate="[Name]","",InterventionsTranslate))</f>
        <v>Tratamiento (TB/VIH)</v>
      </c>
      <c r="F56" s="56" t="s">
        <v>1337</v>
      </c>
      <c r="G56" s="57" t="s">
        <v>1327</v>
      </c>
      <c r="H56" s="56"/>
      <c r="I56" s="56" t="s">
        <v>1338</v>
      </c>
      <c r="J56" s="56" t="s">
        <v>1339</v>
      </c>
      <c r="K56" s="59" t="s">
        <v>1340</v>
      </c>
      <c r="L56" s="102" t="str">
        <f t="shared" si="0"/>
        <v>MCI-00740</v>
      </c>
      <c r="M56" s="102" t="str">
        <f>IFERROR(LOOKUP(2,1/(COUNTIF($M$10:M55,$E$12:$E$249)=0),$E$12:$E$249),IF($M$12=M55,"",IF(M55&lt;&gt;"",$M$12,"")))</f>
        <v>Poblaciones clave (TB/VIH): niños</v>
      </c>
      <c r="N56" s="102" t="b">
        <v>1</v>
      </c>
    </row>
    <row r="57" spans="2:14" x14ac:dyDescent="0.3">
      <c r="B57" s="59" t="s">
        <v>1341</v>
      </c>
      <c r="C57" s="57" t="s">
        <v>1092</v>
      </c>
      <c r="D57" s="56"/>
      <c r="E57" s="102" t="str">
        <f>IF(OR(TranslatemoduleName="[Name - FR]",TranslatemoduleName="[Name - ES]"),"",IF(InterventionsTranslate="[Name]","",InterventionsTranslate))</f>
        <v>Prevención (TB/VIH)</v>
      </c>
      <c r="F57" s="56" t="s">
        <v>1342</v>
      </c>
      <c r="G57" s="57" t="s">
        <v>1327</v>
      </c>
      <c r="H57" s="56"/>
      <c r="I57" s="56" t="s">
        <v>1343</v>
      </c>
      <c r="J57" s="56" t="s">
        <v>1344</v>
      </c>
      <c r="K57" s="59" t="s">
        <v>1345</v>
      </c>
      <c r="L57" s="102" t="str">
        <f t="shared" si="0"/>
        <v>MCI-00741</v>
      </c>
      <c r="M57" s="102" t="str">
        <f>IFERROR(LOOKUP(2,1/(COUNTIF($M$10:M56,$E$12:$E$249)=0),$E$12:$E$249),IF($M$12=M56,"",IF(M56&lt;&gt;"",$M$12,"")))</f>
        <v>Prestación de servicios comunitarios de TB/VIH</v>
      </c>
      <c r="N57" s="102" t="b">
        <v>1</v>
      </c>
    </row>
    <row r="58" spans="2:14" x14ac:dyDescent="0.3">
      <c r="B58" s="59" t="s">
        <v>376</v>
      </c>
      <c r="C58" s="57" t="s">
        <v>1092</v>
      </c>
      <c r="D58" s="56"/>
      <c r="E58" s="102" t="str">
        <f>IF(OR(TranslatemoduleName="[Name - FR]",TranslatemoduleName="[Name - ES]"),"",IF(InterventionsTranslate="[Name]","",InterventionsTranslate))</f>
        <v>Involucramiento de todos los proveedores de salud (TB/VIH)</v>
      </c>
      <c r="F58" s="56" t="s">
        <v>1346</v>
      </c>
      <c r="G58" s="57" t="s">
        <v>1327</v>
      </c>
      <c r="H58" s="56"/>
      <c r="I58" s="56" t="s">
        <v>1347</v>
      </c>
      <c r="J58" s="56" t="s">
        <v>1348</v>
      </c>
      <c r="K58" s="59" t="s">
        <v>1349</v>
      </c>
      <c r="L58" s="102" t="str">
        <f t="shared" si="0"/>
        <v>MCI-00742</v>
      </c>
      <c r="M58" s="102" t="str">
        <f>IFERROR(LOOKUP(2,1/(COUNTIF($M$10:M57,$E$12:$E$249)=0),$E$12:$E$249),IF($M$12=M57,"",IF(M57&lt;&gt;"",$M$12,"")))</f>
        <v>Involucramiento de todos los proveedores de salud (TB/VIH)</v>
      </c>
      <c r="N58" s="102" t="b">
        <v>1</v>
      </c>
    </row>
    <row r="59" spans="2:14" x14ac:dyDescent="0.3">
      <c r="B59" s="59" t="s">
        <v>379</v>
      </c>
      <c r="C59" s="57" t="s">
        <v>1092</v>
      </c>
      <c r="D59" s="56"/>
      <c r="E59" s="102" t="str">
        <f>IF(OR(TranslatemoduleName="[Name - FR]",TranslatemoduleName="[Name - ES]"),"",IF(InterventionsTranslate="[Name]","",InterventionsTranslate))</f>
        <v>Prestación de servicios comunitarios de TB/VIH</v>
      </c>
      <c r="F59" s="56" t="s">
        <v>1350</v>
      </c>
      <c r="G59" s="57" t="s">
        <v>1327</v>
      </c>
      <c r="H59" s="56"/>
      <c r="I59" s="56" t="s">
        <v>1351</v>
      </c>
      <c r="J59" s="56" t="s">
        <v>1352</v>
      </c>
      <c r="K59" s="59" t="s">
        <v>1353</v>
      </c>
      <c r="L59" s="102" t="str">
        <f t="shared" si="0"/>
        <v>MCI-00743</v>
      </c>
      <c r="M59" s="102" t="str">
        <f>IFERROR(LOOKUP(2,1/(COUNTIF($M$10:M58,$E$12:$E$249)=0),$E$12:$E$249),IF($M$12=M58,"",IF(M58&lt;&gt;"",$M$12,"")))</f>
        <v>Prevención (TB/VIH)</v>
      </c>
      <c r="N59" s="102" t="b">
        <v>1</v>
      </c>
    </row>
    <row r="60" spans="2:14" x14ac:dyDescent="0.3">
      <c r="B60" s="59" t="s">
        <v>1354</v>
      </c>
      <c r="C60" s="57" t="s">
        <v>1092</v>
      </c>
      <c r="D60" s="56"/>
      <c r="E60" s="102" t="str">
        <f>IF(OR(TranslatemoduleName="[Name - FR]",TranslatemoduleName="[Name - ES]"),"",IF(InterventionsTranslate="[Name]","",InterventionsTranslate))</f>
        <v>Poblaciones clave (TB/VIH): niños</v>
      </c>
      <c r="F60" s="56" t="s">
        <v>1355</v>
      </c>
      <c r="G60" s="57" t="s">
        <v>1327</v>
      </c>
      <c r="H60" s="56"/>
      <c r="I60" s="56" t="s">
        <v>1356</v>
      </c>
      <c r="J60" s="56" t="s">
        <v>1357</v>
      </c>
      <c r="K60" s="59" t="s">
        <v>1358</v>
      </c>
      <c r="L60" s="102" t="str">
        <f t="shared" si="0"/>
        <v>MCI-00744</v>
      </c>
      <c r="M60" s="102" t="str">
        <f>IFERROR(LOOKUP(2,1/(COUNTIF($M$10:M59,$E$12:$E$249)=0),$E$12:$E$249),IF($M$12=M59,"",IF(M59&lt;&gt;"",$M$12,"")))</f>
        <v>Tratamiento (TB/VIH)</v>
      </c>
      <c r="N60" s="102" t="b">
        <v>1</v>
      </c>
    </row>
    <row r="61" spans="2:14" x14ac:dyDescent="0.3">
      <c r="B61" s="59" t="s">
        <v>1359</v>
      </c>
      <c r="C61" s="57" t="s">
        <v>1092</v>
      </c>
      <c r="D61" s="56"/>
      <c r="E61" s="102" t="str">
        <f>IF(OR(TranslatemoduleName="[Name - FR]",TranslatemoduleName="[Name - ES]"),"",IF(InterventionsTranslate="[Name]","",InterventionsTranslate))</f>
        <v>Poblaciones clave (TB/VIH): personas privadas de libertad</v>
      </c>
      <c r="F61" s="56" t="s">
        <v>1360</v>
      </c>
      <c r="G61" s="57" t="s">
        <v>1327</v>
      </c>
      <c r="H61" s="56"/>
      <c r="I61" s="56" t="s">
        <v>1361</v>
      </c>
      <c r="J61" s="56" t="s">
        <v>1362</v>
      </c>
      <c r="K61" s="59" t="s">
        <v>1363</v>
      </c>
      <c r="L61" s="102" t="str">
        <f t="shared" si="0"/>
        <v>MCI-00745</v>
      </c>
      <c r="M61" s="102" t="str">
        <f>IFERROR(LOOKUP(2,1/(COUNTIF($M$10:M60,$E$12:$E$249)=0),$E$12:$E$249),IF($M$12=M60,"",IF(M60&lt;&gt;"",$M$12,"")))</f>
        <v>Tamizaje, prueba y diagnóstico</v>
      </c>
      <c r="N61" s="102" t="b">
        <v>1</v>
      </c>
    </row>
    <row r="62" spans="2:14" x14ac:dyDescent="0.3">
      <c r="B62" s="59" t="s">
        <v>1364</v>
      </c>
      <c r="C62" s="57" t="s">
        <v>1092</v>
      </c>
      <c r="D62" s="56"/>
      <c r="E62" s="102" t="str">
        <f>IF(OR(TranslatemoduleName="[Name - FR]",TranslatemoduleName="[Name - ES]"),"",IF(InterventionsTranslate="[Name]","",InterventionsTranslate))</f>
        <v>Poblaciones clave (TB/VIH): poblaciones móviles (refugiados, migrantes y personas desplazadas internamente)</v>
      </c>
      <c r="F62" s="56" t="s">
        <v>1365</v>
      </c>
      <c r="G62" s="57" t="s">
        <v>1327</v>
      </c>
      <c r="H62" s="56"/>
      <c r="I62" s="56" t="s">
        <v>1366</v>
      </c>
      <c r="J62" s="56" t="s">
        <v>1367</v>
      </c>
      <c r="K62" s="59" t="s">
        <v>1368</v>
      </c>
      <c r="L62" s="102" t="str">
        <f t="shared" si="0"/>
        <v>MCI-00746</v>
      </c>
      <c r="M62" s="102" t="str">
        <f>IFERROR(LOOKUP(2,1/(COUNTIF($M$10:M61,$E$12:$E$249)=0),$E$12:$E$249),IF($M$12=M61,"",IF(M61&lt;&gt;"",$M$12,"")))</f>
        <v>Actividades de colaboración en materia de TB/VIH</v>
      </c>
      <c r="N62" s="102" t="b">
        <v>1</v>
      </c>
    </row>
    <row r="63" spans="2:14" x14ac:dyDescent="0.3">
      <c r="B63" s="59" t="s">
        <v>1369</v>
      </c>
      <c r="C63" s="57" t="s">
        <v>1092</v>
      </c>
      <c r="D63" s="56"/>
      <c r="E63" s="102" t="str">
        <f>IF(OR(TranslatemoduleName="[Name - FR]",TranslatemoduleName="[Name - ES]"),"",IF(InterventionsTranslate="[Name]","",InterventionsTranslate))</f>
        <v>Poblaciones clave (TB/VIH): mineros y comunidades mineras</v>
      </c>
      <c r="F63" s="56" t="s">
        <v>1370</v>
      </c>
      <c r="G63" s="57" t="s">
        <v>1327</v>
      </c>
      <c r="H63" s="56"/>
      <c r="I63" s="56" t="s">
        <v>1371</v>
      </c>
      <c r="J63" s="56" t="s">
        <v>1372</v>
      </c>
      <c r="K63" s="59" t="s">
        <v>1373</v>
      </c>
      <c r="L63" s="102" t="str">
        <f t="shared" si="0"/>
        <v>MCI-00747</v>
      </c>
      <c r="M63" s="102" t="str">
        <f>IFERROR(LOOKUP(2,1/(COUNTIF($M$10:M62,$E$12:$E$249)=0),$E$12:$E$249),IF($M$12=M62,"",IF(M62&lt;&gt;"",$M$12,"")))</f>
        <v>Reducción de la discriminación de género relacionada con el VIH, las normas de género perjudiciales y la violencia contra las mujeres y las niñas en toda su diversidad</v>
      </c>
      <c r="N63" s="102" t="b">
        <v>1</v>
      </c>
    </row>
    <row r="64" spans="2:14" x14ac:dyDescent="0.3">
      <c r="B64" s="59" t="s">
        <v>1374</v>
      </c>
      <c r="C64" s="57" t="s">
        <v>1092</v>
      </c>
      <c r="D64" s="56"/>
      <c r="E64" s="102" t="str">
        <f>IF(OR(TranslatemoduleName="[Name - FR]",TranslatemoduleName="[Name - ES]"),"",IF(InterventionsTranslate="[Name]","",InterventionsTranslate))</f>
        <v>Poblaciones clave (TB/VIH): otros</v>
      </c>
      <c r="F64" s="56" t="s">
        <v>1375</v>
      </c>
      <c r="G64" s="57" t="s">
        <v>1327</v>
      </c>
      <c r="H64" s="56"/>
      <c r="I64" s="56" t="s">
        <v>1376</v>
      </c>
      <c r="J64" s="56" t="s">
        <v>1377</v>
      </c>
      <c r="K64" s="59" t="s">
        <v>1378</v>
      </c>
      <c r="L64" s="102" t="str">
        <f t="shared" si="0"/>
        <v>MCI-00748</v>
      </c>
      <c r="M64" s="102" t="str">
        <f>IFERROR(LOOKUP(2,1/(COUNTIF($M$10:M63,$E$12:$E$249)=0),$E$12:$E$249),IF($M$12=M63,"",IF(M63&lt;&gt;"",$M$12,"")))</f>
        <v>Movilización y promoción comunitarias (VIH/TB)</v>
      </c>
      <c r="N64" s="102" t="b">
        <v>1</v>
      </c>
    </row>
    <row r="65" spans="2:14" x14ac:dyDescent="0.3">
      <c r="B65" s="59" t="s">
        <v>388</v>
      </c>
      <c r="C65" s="57" t="s">
        <v>1092</v>
      </c>
      <c r="D65" s="56"/>
      <c r="E65" s="102" t="str">
        <f>IF(OR(TranslatemoduleName="[Name - FR]",TranslatemoduleName="[Name - ES]"),"",IF(InterventionsTranslate="[Name]","",InterventionsTranslate))</f>
        <v>Actividades de colaboración con otros programas y sectores (TB/VIH)</v>
      </c>
      <c r="F65" s="56" t="s">
        <v>1379</v>
      </c>
      <c r="G65" s="57" t="s">
        <v>1327</v>
      </c>
      <c r="H65" s="56"/>
      <c r="I65" s="56" t="s">
        <v>1380</v>
      </c>
      <c r="J65" s="56" t="s">
        <v>555</v>
      </c>
      <c r="K65" s="59" t="s">
        <v>1381</v>
      </c>
      <c r="L65" s="102" t="str">
        <f t="shared" si="0"/>
        <v>MCI-00749</v>
      </c>
      <c r="M65" s="102" t="str">
        <f>IFERROR(LOOKUP(2,1/(COUNTIF($M$10:M64,$E$12:$E$249)=0),$E$12:$E$249),IF($M$12=M64,"",IF(M64&lt;&gt;"",$M$12,"")))</f>
        <v>Mejora de leyes, reglamentos y políticas relacionadas con el VIH y la TB/VIH</v>
      </c>
      <c r="N65" s="102" t="b">
        <v>1</v>
      </c>
    </row>
    <row r="66" spans="2:14" x14ac:dyDescent="0.3">
      <c r="B66" s="59" t="s">
        <v>1382</v>
      </c>
      <c r="C66" s="57" t="s">
        <v>1094</v>
      </c>
      <c r="D66" s="56"/>
      <c r="E66" s="102" t="str">
        <f>IF(OR(TranslatemoduleName="[Name - FR]",TranslatemoduleName="[Name - ES]"),"",IF(InterventionsTranslate="[Name]","",InterventionsTranslate))</f>
        <v>Coordinación y gestión de los programas nacionales de control de enfermedades</v>
      </c>
      <c r="F66" s="56" t="s">
        <v>1383</v>
      </c>
      <c r="G66" s="57" t="s">
        <v>1384</v>
      </c>
      <c r="H66" s="56"/>
      <c r="I66" s="56" t="s">
        <v>1385</v>
      </c>
      <c r="J66" s="56" t="s">
        <v>1386</v>
      </c>
      <c r="K66" s="59" t="s">
        <v>1387</v>
      </c>
      <c r="L66" s="102" t="str">
        <f t="shared" si="0"/>
        <v>MCI-00778</v>
      </c>
      <c r="M66" s="102" t="str">
        <f>IFERROR(LOOKUP(2,1/(COUNTIF($M$10:M65,$E$12:$E$249)=0),$E$12:$E$249),IF($M$12=M65,"",IF(M65&lt;&gt;"",$M$12,"")))</f>
        <v>Sensibilización de los cuerpos de seguridad y cuerpos de seguridad</v>
      </c>
      <c r="N66" s="102" t="b">
        <v>1</v>
      </c>
    </row>
    <row r="67" spans="2:14" x14ac:dyDescent="0.3">
      <c r="B67" s="59" t="s">
        <v>424</v>
      </c>
      <c r="C67" s="57" t="s">
        <v>1094</v>
      </c>
      <c r="D67" s="56"/>
      <c r="E67" s="102" t="str">
        <f>IF(OR(TranslatemoduleName="[Name - FR]",TranslatemoduleName="[Name - ES]"),"",IF(InterventionsTranslate="[Name]","",InterventionsTranslate))</f>
        <v>Gestión de subvenciones</v>
      </c>
      <c r="F67" s="56" t="s">
        <v>1388</v>
      </c>
      <c r="G67" s="57" t="s">
        <v>1384</v>
      </c>
      <c r="H67" s="56"/>
      <c r="I67" s="56" t="s">
        <v>590</v>
      </c>
      <c r="J67" s="56" t="s">
        <v>591</v>
      </c>
      <c r="K67" s="59" t="s">
        <v>1389</v>
      </c>
      <c r="L67" s="102" t="str">
        <f t="shared" si="0"/>
        <v>MCI-00779</v>
      </c>
      <c r="M67" s="102" t="str">
        <f>IFERROR(LOOKUP(2,1/(COUNTIF($M$10:M66,$E$12:$E$249)=0),$E$12:$E$249),IF($M$12=M66,"",IF(M66&lt;&gt;"",$M$12,"")))</f>
        <v>Servicios jurídicos relacionados con el VIH y la TB/VIH</v>
      </c>
      <c r="N67" s="102" t="b">
        <v>1</v>
      </c>
    </row>
    <row r="68" spans="2:14" x14ac:dyDescent="0.3">
      <c r="B68" s="59" t="s">
        <v>1390</v>
      </c>
      <c r="C68" s="57" t="s">
        <v>1096</v>
      </c>
      <c r="D68" s="56"/>
      <c r="E68" s="102" t="str">
        <f>IF(OR(TranslatemoduleName="[Name - FR]",TranslatemoduleName="[Name - ES]"),"",IF(InterventionsTranslate="[Name]","",InterventionsTranslate))</f>
        <v>Política, estrategia, gobernanza</v>
      </c>
      <c r="F68" s="56" t="s">
        <v>1391</v>
      </c>
      <c r="G68" s="57" t="s">
        <v>1392</v>
      </c>
      <c r="H68" s="56"/>
      <c r="I68" s="56" t="s">
        <v>1393</v>
      </c>
      <c r="J68" s="56" t="s">
        <v>1394</v>
      </c>
      <c r="K68" s="59" t="s">
        <v>1395</v>
      </c>
      <c r="L68" s="102" t="str">
        <f t="shared" si="0"/>
        <v>MCI-00780</v>
      </c>
      <c r="M68" s="102" t="str">
        <f>IFERROR(LOOKUP(2,1/(COUNTIF($M$10:M67,$E$12:$E$249)=0),$E$12:$E$249),IF($M$12=M67,"",IF(M67&lt;&gt;"",$M$12,"")))</f>
        <v>Derechos humanos y ética médica en relación con el VIH y la tuberculosis y el VIH para personal sanitario</v>
      </c>
      <c r="N68" s="102" t="b">
        <v>1</v>
      </c>
    </row>
    <row r="69" spans="2:14" x14ac:dyDescent="0.3">
      <c r="B69" s="59" t="s">
        <v>1396</v>
      </c>
      <c r="C69" s="57" t="s">
        <v>1096</v>
      </c>
      <c r="D69" s="56"/>
      <c r="E69" s="102" t="str">
        <f>IF(OR(TranslatemoduleName="[Name - FR]",TranslatemoduleName="[Name - ES]"),"",IF(InterventionsTranslate="[Name]","",InterventionsTranslate))</f>
        <v>Capacidad de almacenamiento y distribución</v>
      </c>
      <c r="F69" s="56" t="s">
        <v>1397</v>
      </c>
      <c r="G69" s="57" t="s">
        <v>1392</v>
      </c>
      <c r="H69" s="56"/>
      <c r="I69" s="56" t="s">
        <v>1398</v>
      </c>
      <c r="J69" s="56" t="s">
        <v>1399</v>
      </c>
      <c r="K69" s="59" t="s">
        <v>1400</v>
      </c>
      <c r="L69" s="102" t="str">
        <f t="shared" si="0"/>
        <v>MCI-00781</v>
      </c>
      <c r="M69" s="102" t="str">
        <f>IFERROR(LOOKUP(2,1/(COUNTIF($M$10:M68,$E$12:$E$249)=0),$E$12:$E$249),IF($M$12=M68,"",IF(M68&lt;&gt;"",$M$12,"")))</f>
        <v>Conocimientos jurídicos («Conoce tus derechos»)</v>
      </c>
      <c r="N69" s="102" t="b">
        <v>1</v>
      </c>
    </row>
    <row r="70" spans="2:14" x14ac:dyDescent="0.3">
      <c r="B70" s="59" t="s">
        <v>1401</v>
      </c>
      <c r="C70" s="57" t="s">
        <v>1096</v>
      </c>
      <c r="D70" s="56"/>
      <c r="E70" s="102" t="str">
        <f>IF(OR(TranslatemoduleName="[Name - FR]",TranslatemoduleName="[Name - ES]"),"",IF(InterventionsTranslate="[Name]","",InterventionsTranslate))</f>
        <v>Capacidad de adquisición</v>
      </c>
      <c r="F70" s="56" t="s">
        <v>1402</v>
      </c>
      <c r="G70" s="57" t="s">
        <v>1392</v>
      </c>
      <c r="H70" s="56"/>
      <c r="I70" s="56" t="s">
        <v>1403</v>
      </c>
      <c r="J70" s="56" t="s">
        <v>1404</v>
      </c>
      <c r="K70" s="59" t="s">
        <v>1405</v>
      </c>
      <c r="L70" s="102" t="str">
        <f t="shared" si="0"/>
        <v>MCI-00782</v>
      </c>
      <c r="M70" s="102" t="str">
        <f>IFERROR(LOOKUP(2,1/(COUNTIF($M$10:M69,$E$12:$E$249)=0),$E$12:$E$249),IF($M$12=M69,"",IF(M69&lt;&gt;"",$M$12,"")))</f>
        <v>Reducción del estigma y la discriminación (VIH/TB)</v>
      </c>
      <c r="N70" s="102" t="b">
        <v>1</v>
      </c>
    </row>
    <row r="71" spans="2:14" x14ac:dyDescent="0.3">
      <c r="B71" s="59" t="s">
        <v>1406</v>
      </c>
      <c r="C71" s="57" t="s">
        <v>1096</v>
      </c>
      <c r="D71" s="56"/>
      <c r="E71" s="102" t="str">
        <f>IF(OR(TranslatemoduleName="[Name - FR]",TranslatemoduleName="[Name - ES]"),"",IF(InterventionsTranslate="[Name]","",InterventionsTranslate))</f>
        <v>Apoyo regulador/aseguramiento de la calidad</v>
      </c>
      <c r="F71" s="56" t="s">
        <v>1407</v>
      </c>
      <c r="G71" s="57" t="s">
        <v>1392</v>
      </c>
      <c r="H71" s="56"/>
      <c r="I71" s="56" t="s">
        <v>1408</v>
      </c>
      <c r="J71" s="56" t="s">
        <v>1409</v>
      </c>
      <c r="K71" s="59" t="s">
        <v>1410</v>
      </c>
      <c r="L71" s="102" t="str">
        <f t="shared" si="0"/>
        <v>MCI-00783</v>
      </c>
      <c r="M71" s="102" t="str">
        <f>IFERROR(LOOKUP(2,1/(COUNTIF($M$10:M70,$E$12:$E$249)=0),$E$12:$E$249),IF($M$12=M70,"",IF(M70&lt;&gt;"",$M$12,"")))</f>
        <v>Paquete para huérfanos y niños vulnerables</v>
      </c>
      <c r="N71" s="102" t="b">
        <v>1</v>
      </c>
    </row>
    <row r="72" spans="2:14" x14ac:dyDescent="0.3">
      <c r="B72" s="59" t="s">
        <v>1411</v>
      </c>
      <c r="C72" s="57" t="s">
        <v>1096</v>
      </c>
      <c r="D72" s="56"/>
      <c r="E72" s="102" t="str">
        <f>IF(OR(TranslatemoduleName="[Name - FR]",TranslatemoduleName="[Name - ES]"),"",IF(InterventionsTranslate="[Name]","",InterventionsTranslate))</f>
        <v>Gestión de los residuos de la atención sanitaria</v>
      </c>
      <c r="F72" s="56" t="s">
        <v>1412</v>
      </c>
      <c r="G72" s="57" t="s">
        <v>1392</v>
      </c>
      <c r="H72" s="56"/>
      <c r="I72" s="56" t="s">
        <v>1413</v>
      </c>
      <c r="J72" s="56" t="s">
        <v>1414</v>
      </c>
      <c r="K72" s="59" t="s">
        <v>1415</v>
      </c>
      <c r="L72" s="102" t="str">
        <f t="shared" si="0"/>
        <v>MCI-00784</v>
      </c>
      <c r="M72" s="102" t="str">
        <f>IFERROR(LOOKUP(2,1/(COUNTIF($M$10:M71,$E$12:$E$249)=0),$E$12:$E$249),IF($M$12=M71,"",IF(M71&lt;&gt;"",$M$12,"")))</f>
        <v>Consejería y apoyo psicosocial</v>
      </c>
      <c r="N72" s="102" t="b">
        <v>1</v>
      </c>
    </row>
    <row r="73" spans="2:14" x14ac:dyDescent="0.3">
      <c r="B73" s="59" t="s">
        <v>580</v>
      </c>
      <c r="C73" s="57" t="s">
        <v>1110</v>
      </c>
      <c r="D73" s="56"/>
      <c r="E73" s="102" t="str">
        <f>IF(OR(TranslatemoduleName="[Name - FR]",TranslatemoduleName="[Name - ES]"),"",IF(InterventionsTranslate="[Name]","",InterventionsTranslate))</f>
        <v>Informes rutinarios</v>
      </c>
      <c r="F73" s="56" t="s">
        <v>1416</v>
      </c>
      <c r="G73" s="57" t="s">
        <v>1417</v>
      </c>
      <c r="H73" s="56"/>
      <c r="I73" s="56" t="s">
        <v>716</v>
      </c>
      <c r="J73" s="56" t="s">
        <v>1418</v>
      </c>
      <c r="K73" s="59" t="s">
        <v>1419</v>
      </c>
      <c r="L73" s="102" t="str">
        <f t="shared" si="0"/>
        <v>MCI-00785</v>
      </c>
      <c r="M73" s="102" t="str">
        <f>IFERROR(LOOKUP(2,1/(COUNTIF($M$10:M72,$E$12:$E$249)=0),$E$12:$E$249),IF($M$12=M72,"",IF(M72&lt;&gt;"",$M$12,"")))</f>
        <v>Prevención y manejo de coinfecciones y comorbilidades (Tratamiento, atención y apoyo)</v>
      </c>
      <c r="N73" s="102" t="b">
        <v>1</v>
      </c>
    </row>
    <row r="74" spans="2:14" x14ac:dyDescent="0.3">
      <c r="B74" s="59" t="s">
        <v>583</v>
      </c>
      <c r="C74" s="57" t="s">
        <v>1110</v>
      </c>
      <c r="D74" s="56"/>
      <c r="E74" s="102" t="str">
        <f>IF(OR(TranslatemoduleName="[Name - FR]",TranslatemoduleName="[Name - ES]"),"",IF(InterventionsTranslate="[Name]","",InterventionsTranslate))</f>
        <v>Calidad del programa y los datos</v>
      </c>
      <c r="F74" s="56" t="s">
        <v>1420</v>
      </c>
      <c r="G74" s="57" t="s">
        <v>1417</v>
      </c>
      <c r="H74" s="56"/>
      <c r="I74" s="56" t="s">
        <v>1421</v>
      </c>
      <c r="J74" s="56" t="s">
        <v>1422</v>
      </c>
      <c r="K74" s="59" t="s">
        <v>1423</v>
      </c>
      <c r="L74" s="102" t="str">
        <f t="shared" si="0"/>
        <v>MCI-00786</v>
      </c>
      <c r="M74" s="102" t="str">
        <f>IFERROR(LOOKUP(2,1/(COUNTIF($M$10:M73,$E$12:$E$249)=0),$E$12:$E$249),IF($M$12=M73,"",IF(M73&lt;&gt;"",$M$12,"")))</f>
        <v>Seguimiento del tratamiento: carga viral</v>
      </c>
      <c r="N74" s="102" t="b">
        <v>1</v>
      </c>
    </row>
    <row r="75" spans="2:14" x14ac:dyDescent="0.3">
      <c r="B75" s="59" t="s">
        <v>1424</v>
      </c>
      <c r="C75" s="57" t="s">
        <v>1110</v>
      </c>
      <c r="D75" s="56"/>
      <c r="E75" s="102" t="str">
        <f>IF(OR(TranslatemoduleName="[Name - FR]",TranslatemoduleName="[Name - ES]"),"",IF(InterventionsTranslate="[Name]","",InterventionsTranslate))</f>
        <v>Análisis, evaluaciones, revisión y transparencia</v>
      </c>
      <c r="F75" s="56" t="s">
        <v>1425</v>
      </c>
      <c r="G75" s="57" t="s">
        <v>1417</v>
      </c>
      <c r="H75" s="56"/>
      <c r="I75" s="56" t="s">
        <v>1426</v>
      </c>
      <c r="J75" s="56" t="s">
        <v>1427</v>
      </c>
      <c r="K75" s="59" t="s">
        <v>1428</v>
      </c>
      <c r="L75" s="102" t="str">
        <f t="shared" si="0"/>
        <v>MCI-00787</v>
      </c>
      <c r="M75" s="102" t="str">
        <f>IFERROR(LOOKUP(2,1/(COUNTIF($M$10:M74,$E$12:$E$249)=0),$E$12:$E$249),IF($M$12=M74,"",IF(M74&lt;&gt;"",$M$12,"")))</f>
        <v>Seguimiento del tratamiento: toxicidad de la terapia antirretroviral</v>
      </c>
      <c r="N75" s="102" t="b">
        <v>1</v>
      </c>
    </row>
    <row r="76" spans="2:14" x14ac:dyDescent="0.3">
      <c r="B76" s="59" t="s">
        <v>589</v>
      </c>
      <c r="C76" s="57" t="s">
        <v>1110</v>
      </c>
      <c r="D76" s="56"/>
      <c r="E76" s="102" t="str">
        <f>IF(OR(TranslatemoduleName="[Name - FR]",TranslatemoduleName="[Name - ES]"),"",IF(InterventionsTranslate="[Name]","",InterventionsTranslate))</f>
        <v>Encuestas</v>
      </c>
      <c r="F76" s="56" t="s">
        <v>1429</v>
      </c>
      <c r="G76" s="57" t="s">
        <v>1417</v>
      </c>
      <c r="H76" s="56"/>
      <c r="I76" s="56" t="s">
        <v>722</v>
      </c>
      <c r="J76" s="56" t="s">
        <v>723</v>
      </c>
      <c r="K76" s="59" t="s">
        <v>1430</v>
      </c>
      <c r="L76" s="102" t="str">
        <f t="shared" si="0"/>
        <v>MCI-00788</v>
      </c>
      <c r="M76" s="102" t="str">
        <f>IFERROR(LOOKUP(2,1/(COUNTIF($M$10:M75,$E$12:$E$249)=0),$E$12:$E$249),IF($M$12=M75,"",IF(M75&lt;&gt;"",$M$12,"")))</f>
        <v>Seguimiento del tratamiento: farmacorresistencia</v>
      </c>
      <c r="N76" s="102" t="b">
        <v>1</v>
      </c>
    </row>
    <row r="77" spans="2:14" x14ac:dyDescent="0.3">
      <c r="B77" s="59" t="s">
        <v>1431</v>
      </c>
      <c r="C77" s="57" t="s">
        <v>1110</v>
      </c>
      <c r="D77" s="56"/>
      <c r="E77" s="102" t="str">
        <f>IF(OR(TranslatemoduleName="[Name - FR]",TranslatemoduleName="[Name - ES]"),"",IF(InterventionsTranslate="[Name]","",InterventionsTranslate))</f>
        <v>Fuentes de los datos financieros y administrativos</v>
      </c>
      <c r="F77" s="56" t="s">
        <v>1432</v>
      </c>
      <c r="G77" s="57" t="s">
        <v>1417</v>
      </c>
      <c r="H77" s="56"/>
      <c r="I77" s="56" t="s">
        <v>724</v>
      </c>
      <c r="J77" s="56" t="s">
        <v>1433</v>
      </c>
      <c r="K77" s="59" t="s">
        <v>1434</v>
      </c>
      <c r="L77" s="102" t="str">
        <f t="shared" ref="L77:L104" si="1">F77</f>
        <v>MCI-00789</v>
      </c>
      <c r="M77" s="102" t="str">
        <f>IFERROR(LOOKUP(2,1/(COUNTIF($M$10:M76,$E$12:$E$249)=0),$E$12:$E$249),IF($M$12=M76,"",IF(M76&lt;&gt;"",$M$12,"")))</f>
        <v>Prestación de servicios diferenciados de tratamiento antirretroviral y atención para el VIH</v>
      </c>
      <c r="N77" s="102" t="b">
        <v>1</v>
      </c>
    </row>
    <row r="78" spans="2:14" x14ac:dyDescent="0.3">
      <c r="B78" s="59" t="s">
        <v>1435</v>
      </c>
      <c r="C78" s="57" t="s">
        <v>1110</v>
      </c>
      <c r="D78" s="56"/>
      <c r="E78" s="102" t="str">
        <f>IF(OR(TranslatemoduleName="[Name - FR]",TranslatemoduleName="[Name - ES]"),"",IF(InterventionsTranslate="[Name]","",InterventionsTranslate))</f>
        <v>Registro civil y estadísticas vitales</v>
      </c>
      <c r="F78" s="56" t="s">
        <v>1436</v>
      </c>
      <c r="G78" s="57" t="s">
        <v>1417</v>
      </c>
      <c r="H78" s="56"/>
      <c r="I78" s="56" t="s">
        <v>1437</v>
      </c>
      <c r="J78" s="56" t="s">
        <v>1438</v>
      </c>
      <c r="K78" s="59" t="s">
        <v>1439</v>
      </c>
      <c r="L78" s="102" t="str">
        <f t="shared" si="1"/>
        <v>MCI-00790</v>
      </c>
      <c r="M78" s="102" t="str">
        <f>IFERROR(LOOKUP(2,1/(COUNTIF($M$10:M77,$E$12:$E$249)=0),$E$12:$E$249),IF($M$12=M77,"",IF(M77&lt;&gt;"",$M$12,"")))</f>
        <v>Autoprueba (self testing)</v>
      </c>
      <c r="N78" s="102" t="b">
        <v>1</v>
      </c>
    </row>
    <row r="79" spans="2:14" x14ac:dyDescent="0.3">
      <c r="B79" s="59" t="s">
        <v>1440</v>
      </c>
      <c r="C79" s="57" t="s">
        <v>1125</v>
      </c>
      <c r="D79" s="56"/>
      <c r="E79" s="102" t="str">
        <f>IF(OR(TranslatemoduleName="[Name - FR]",TranslatemoduleName="[Name - ES]"),"",IF(InterventionsTranslate="[Name]","",InterventionsTranslate))</f>
        <v>Educación y producción de nuevos trabajadores de  salud (excepto los trabajadores de la salud comunitarios)</v>
      </c>
      <c r="F79" s="56" t="s">
        <v>1441</v>
      </c>
      <c r="G79" s="57" t="s">
        <v>1442</v>
      </c>
      <c r="H79" s="56"/>
      <c r="I79" s="56" t="s">
        <v>1443</v>
      </c>
      <c r="J79" s="56" t="s">
        <v>1444</v>
      </c>
      <c r="K79" s="59" t="s">
        <v>1445</v>
      </c>
      <c r="L79" s="102" t="str">
        <f t="shared" si="1"/>
        <v>MCI-00791</v>
      </c>
      <c r="M79" s="102" t="str">
        <f>IFERROR(LOOKUP(2,1/(COUNTIF($M$10:M78,$E$12:$E$249)=0),$E$12:$E$249),IF($M$12=M78,"",IF(M78&lt;&gt;"",$M$12,"")))</f>
        <v>Pruebas a nivel comunitario</v>
      </c>
      <c r="N79" s="102" t="b">
        <v>1</v>
      </c>
    </row>
    <row r="80" spans="2:14" x14ac:dyDescent="0.3">
      <c r="B80" s="59" t="s">
        <v>1446</v>
      </c>
      <c r="C80" s="57" t="s">
        <v>1125</v>
      </c>
      <c r="D80" s="56"/>
      <c r="E80" s="102" t="str">
        <f>IF(OR(TranslatemoduleName="[Name - FR]",TranslatemoduleName="[Name - ES]"),"",IF(InterventionsTranslate="[Name]","",InterventionsTranslate))</f>
        <v>Remuneración y despliegue de personal nuevo/existente (excepto los trabajadores de la salud comunitarios)</v>
      </c>
      <c r="F80" s="56" t="s">
        <v>1447</v>
      </c>
      <c r="G80" s="57" t="s">
        <v>1442</v>
      </c>
      <c r="H80" s="56"/>
      <c r="I80" s="56" t="s">
        <v>1448</v>
      </c>
      <c r="J80" s="56" t="s">
        <v>1449</v>
      </c>
      <c r="K80" s="59" t="s">
        <v>1450</v>
      </c>
      <c r="L80" s="102" t="str">
        <f t="shared" si="1"/>
        <v>MCI-00792</v>
      </c>
      <c r="M80" s="102" t="str">
        <f>IFERROR(LOOKUP(2,1/(COUNTIF($M$10:M79,$E$12:$E$249)=0),$E$12:$E$249),IF($M$12=M79,"",IF(M79&lt;&gt;"",$M$12,"")))</f>
        <v>Pruebas a nivel de establecimientos de salud</v>
      </c>
      <c r="N80" s="102" t="b">
        <v>1</v>
      </c>
    </row>
    <row r="81" spans="2:14" x14ac:dyDescent="0.3">
      <c r="B81" s="59" t="s">
        <v>1451</v>
      </c>
      <c r="C81" s="57" t="s">
        <v>1125</v>
      </c>
      <c r="D81" s="56"/>
      <c r="E81" s="102" t="str">
        <f>IF(OR(TranslatemoduleName="[Name - FR]",TranslatemoduleName="[Name - ES]"),"",IF(InterventionsTranslate="[Name]","",InterventionsTranslate))</f>
        <v>Formación durante la prestación de servicios (excepto los trabajadores de  salud comunitarios)</v>
      </c>
      <c r="F81" s="56" t="s">
        <v>1452</v>
      </c>
      <c r="G81" s="57" t="s">
        <v>1442</v>
      </c>
      <c r="H81" s="56"/>
      <c r="I81" s="56" t="s">
        <v>1453</v>
      </c>
      <c r="J81" s="56" t="s">
        <v>1454</v>
      </c>
      <c r="K81" s="59" t="s">
        <v>1455</v>
      </c>
      <c r="L81" s="102" t="str">
        <f t="shared" si="1"/>
        <v>MCI-00793</v>
      </c>
      <c r="M81" s="102" t="str">
        <f>IFERROR(LOOKUP(2,1/(COUNTIF($M$10:M80,$E$12:$E$249)=0),$E$12:$E$249),IF($M$12=M80,"",IF(M80&lt;&gt;"",$M$12,"")))</f>
        <v>Vertiente 3: Prevención de la transmisión vertical del VIH</v>
      </c>
      <c r="N81" s="102" t="b">
        <v>1</v>
      </c>
    </row>
    <row r="82" spans="2:14" x14ac:dyDescent="0.3">
      <c r="B82" s="59" t="s">
        <v>1456</v>
      </c>
      <c r="C82" s="57" t="s">
        <v>1125</v>
      </c>
      <c r="D82" s="56"/>
      <c r="E82" s="102" t="str">
        <f>IF(OR(TranslatemoduleName="[Name - FR]",TranslatemoduleName="[Name - ES]"),"",IF(InterventionsTranslate="[Name]","",InterventionsTranslate))</f>
        <v>Política y gobernanza de Recursos Humanos de Salud</v>
      </c>
      <c r="F82" s="56" t="s">
        <v>1457</v>
      </c>
      <c r="G82" s="57" t="s">
        <v>1442</v>
      </c>
      <c r="H82" s="56"/>
      <c r="I82" s="56" t="s">
        <v>1458</v>
      </c>
      <c r="J82" s="56" t="s">
        <v>1459</v>
      </c>
      <c r="K82" s="59" t="s">
        <v>1460</v>
      </c>
      <c r="L82" s="102" t="str">
        <f t="shared" si="1"/>
        <v>MCI-00794</v>
      </c>
      <c r="M82" s="102" t="str">
        <f>IFERROR(LOOKUP(2,1/(COUNTIF($M$10:M81,$E$12:$E$249)=0),$E$12:$E$249),IF($M$12=M81,"",IF(M81&lt;&gt;"",$M$12,"")))</f>
        <v>Vertiente 4: Tratamiento, atención y apoyo para madres que viven con el VIH, así como para sus hijos y familias</v>
      </c>
      <c r="N82" s="102" t="b">
        <v>1</v>
      </c>
    </row>
    <row r="83" spans="2:14" x14ac:dyDescent="0.3">
      <c r="B83" s="59" t="s">
        <v>1461</v>
      </c>
      <c r="C83" s="57" t="s">
        <v>1125</v>
      </c>
      <c r="D83" s="56"/>
      <c r="E83" s="102" t="str">
        <f>IF(OR(TranslatemoduleName="[Name - FR]",TranslatemoduleName="[Name - ES]"),"",IF(InterventionsTranslate="[Name]","",InterventionsTranslate))</f>
        <v>Trabajadores de salud comunitarios: educación y producción</v>
      </c>
      <c r="F83" s="56" t="s">
        <v>1462</v>
      </c>
      <c r="G83" s="57" t="s">
        <v>1442</v>
      </c>
      <c r="H83" s="56"/>
      <c r="I83" s="56" t="s">
        <v>1463</v>
      </c>
      <c r="J83" s="56" t="s">
        <v>1464</v>
      </c>
      <c r="K83" s="59" t="s">
        <v>1465</v>
      </c>
      <c r="L83" s="102" t="str">
        <f t="shared" si="1"/>
        <v>MCI-00795</v>
      </c>
      <c r="M83" s="102" t="str">
        <f>IFERROR(LOOKUP(2,1/(COUNTIF($M$10:M82,$E$12:$E$249)=0),$E$12:$E$249),IF($M$12=M82,"",IF(M82&lt;&gt;"",$M$12,"")))</f>
        <v>Vertiente 2: Prevención de embarazos no deseados en mujeres que viven con el VIH</v>
      </c>
      <c r="N83" s="102" t="b">
        <v>1</v>
      </c>
    </row>
    <row r="84" spans="2:14" x14ac:dyDescent="0.3">
      <c r="B84" s="59" t="s">
        <v>1466</v>
      </c>
      <c r="C84" s="57" t="s">
        <v>1125</v>
      </c>
      <c r="D84" s="56"/>
      <c r="E84" s="102" t="str">
        <f>IF(OR(TranslatemoduleName="[Name - FR]",TranslatemoduleName="[Name - ES]"),"",IF(InterventionsTranslate="[Name]","",InterventionsTranslate))</f>
        <v>Trabajadores de salud comunitarios: remuneración y despliegue</v>
      </c>
      <c r="F84" s="56" t="s">
        <v>1467</v>
      </c>
      <c r="G84" s="57" t="s">
        <v>1442</v>
      </c>
      <c r="H84" s="56"/>
      <c r="I84" s="56" t="s">
        <v>1468</v>
      </c>
      <c r="J84" s="56" t="s">
        <v>1469</v>
      </c>
      <c r="K84" s="59" t="s">
        <v>1470</v>
      </c>
      <c r="L84" s="102" t="str">
        <f t="shared" si="1"/>
        <v>MCI-00796</v>
      </c>
      <c r="M84" s="102" t="str">
        <f>IFERROR(LOOKUP(2,1/(COUNTIF($M$10:M83,$E$12:$E$249)=0),$E$12:$E$249),IF($M$12=M83,"",IF(M83&lt;&gt;"",$M$12,"")))</f>
        <v>Vertiente 1: Prevención primaria de la infección por el VIH en mujeres en edad fecunda</v>
      </c>
      <c r="N84" s="102" t="b">
        <v>1</v>
      </c>
    </row>
    <row r="85" spans="2:14" x14ac:dyDescent="0.3">
      <c r="B85" s="59" t="s">
        <v>1471</v>
      </c>
      <c r="C85" s="57" t="s">
        <v>1125</v>
      </c>
      <c r="D85" s="56"/>
      <c r="E85" s="102" t="str">
        <f>IF(OR(TranslatemoduleName="[Name - FR]",TranslatemoduleName="[Name - ES]"),"",IF(InterventionsTranslate="[Name]","",InterventionsTranslate))</f>
        <v>Trabajadores de salud comunitarios: formación durante la prestación de los servicios</v>
      </c>
      <c r="F85" s="56" t="s">
        <v>1472</v>
      </c>
      <c r="G85" s="57" t="s">
        <v>1442</v>
      </c>
      <c r="H85" s="56"/>
      <c r="I85" s="56" t="s">
        <v>1473</v>
      </c>
      <c r="J85" s="56" t="s">
        <v>1474</v>
      </c>
      <c r="K85" s="59" t="s">
        <v>1475</v>
      </c>
      <c r="L85" s="102" t="str">
        <f t="shared" si="1"/>
        <v>MCI-00797</v>
      </c>
      <c r="M85" s="102" t="str">
        <f>IFERROR(LOOKUP(2,1/(COUNTIF($M$10:M84,$E$12:$E$249)=0),$E$12:$E$249),IF($M$12=M84,"",IF(M84&lt;&gt;"",$M$12,"")))</f>
        <v>Prevención y manejo de coinfecciones y comorbilidades (Prevención)</v>
      </c>
      <c r="N85" s="102" t="b">
        <v>1</v>
      </c>
    </row>
    <row r="86" spans="2:14" x14ac:dyDescent="0.3">
      <c r="B86" s="59" t="s">
        <v>1476</v>
      </c>
      <c r="C86" s="57" t="s">
        <v>1099</v>
      </c>
      <c r="D86" s="56"/>
      <c r="E86" s="102" t="str">
        <f>IF(OR(TranslatemoduleName="[Name - FR]",TranslatemoduleName="[Name - ES]"),"",IF(InterventionsTranslate="[Name]","",InterventionsTranslate))</f>
        <v>Calidad de la atención</v>
      </c>
      <c r="F86" s="56" t="s">
        <v>1477</v>
      </c>
      <c r="G86" s="57" t="s">
        <v>1478</v>
      </c>
      <c r="H86" s="56"/>
      <c r="I86" s="56" t="s">
        <v>1479</v>
      </c>
      <c r="J86" s="56" t="s">
        <v>1480</v>
      </c>
      <c r="K86" s="59" t="s">
        <v>1481</v>
      </c>
      <c r="L86" s="102" t="str">
        <f t="shared" si="1"/>
        <v>MCI-00798</v>
      </c>
      <c r="M86" s="102" t="str">
        <f>IFERROR(LOOKUP(2,1/(COUNTIF($M$10:M85,$E$12:$E$249)=0),$E$12:$E$249),IF($M$12=M85,"",IF(M85&lt;&gt;"",$M$12,"")))</f>
        <v>Integración de los programas de VIH y la salud reproductiva, materna, adolescente, infantil y neonatal</v>
      </c>
      <c r="N86" s="102" t="b">
        <v>1</v>
      </c>
    </row>
    <row r="87" spans="2:14" x14ac:dyDescent="0.3">
      <c r="B87" s="59" t="s">
        <v>613</v>
      </c>
      <c r="C87" s="57" t="s">
        <v>1099</v>
      </c>
      <c r="D87" s="56"/>
      <c r="E87" s="102" t="str">
        <f>IF(OR(TranslatemoduleName="[Name - FR]",TranslatemoduleName="[Name - ES]"),"",IF(InterventionsTranslate="[Name]","",InterventionsTranslate))</f>
        <v>Organización de los servicios y gestión de establecimientos de salud</v>
      </c>
      <c r="F87" s="56" t="s">
        <v>1482</v>
      </c>
      <c r="G87" s="57" t="s">
        <v>1478</v>
      </c>
      <c r="H87" s="56"/>
      <c r="I87" s="56" t="s">
        <v>1483</v>
      </c>
      <c r="J87" s="56" t="s">
        <v>1484</v>
      </c>
      <c r="K87" s="59" t="s">
        <v>1485</v>
      </c>
      <c r="L87" s="102" t="str">
        <f t="shared" si="1"/>
        <v>MCI-00799</v>
      </c>
      <c r="M87" s="102" t="str">
        <f>IFERROR(LOOKUP(2,1/(COUNTIF($M$10:M86,$E$12:$E$249)=0),$E$12:$E$249),IF($M$12=M86,"",IF(M86&lt;&gt;"",$M$12,"")))</f>
        <v>Gestión de programas nacionales para preservativos</v>
      </c>
      <c r="N87" s="102" t="b">
        <v>1</v>
      </c>
    </row>
    <row r="88" spans="2:14" x14ac:dyDescent="0.3">
      <c r="B88" s="59" t="s">
        <v>1486</v>
      </c>
      <c r="C88" s="57" t="s">
        <v>1099</v>
      </c>
      <c r="D88" s="56"/>
      <c r="E88" s="102" t="str">
        <f>IF(OR(TranslatemoduleName="[Name - FR]",TranslatemoduleName="[Name - ES]"),"",IF(InterventionsTranslate="[Name]","",InterventionsTranslate))</f>
        <v>Infraestructura de la prestación de servicios</v>
      </c>
      <c r="F88" s="56" t="s">
        <v>1487</v>
      </c>
      <c r="G88" s="57" t="s">
        <v>1478</v>
      </c>
      <c r="H88" s="56"/>
      <c r="I88" s="56" t="s">
        <v>1488</v>
      </c>
      <c r="J88" s="56" t="s">
        <v>1489</v>
      </c>
      <c r="K88" s="59" t="s">
        <v>1490</v>
      </c>
      <c r="L88" s="102" t="str">
        <f t="shared" si="1"/>
        <v>MCI-00800</v>
      </c>
      <c r="M88" s="102" t="str">
        <f>IFERROR(LOOKUP(2,1/(COUNTIF($M$10:M87,$E$12:$E$249)=0),$E$12:$E$249),IF($M$12=M87,"",IF(M87&lt;&gt;"",$M$12,"")))</f>
        <v>Circuncisión médica masculina voluntaria</v>
      </c>
      <c r="N88" s="102" t="b">
        <v>1</v>
      </c>
    </row>
    <row r="89" spans="2:14" x14ac:dyDescent="0.3">
      <c r="B89" s="59" t="s">
        <v>1491</v>
      </c>
      <c r="C89" s="57" t="s">
        <v>1102</v>
      </c>
      <c r="D89" s="56"/>
      <c r="E89" s="102" t="str">
        <f>IF(OR(TranslatemoduleName="[Name - FR]",TranslatemoduleName="[Name - ES]"),"",IF(InterventionsTranslate="[Name]","",InterventionsTranslate))</f>
        <v>Sistemas de gestión financiera pública (nacionales o armonizados de donantes)</v>
      </c>
      <c r="F89" s="56" t="s">
        <v>1492</v>
      </c>
      <c r="G89" s="57" t="s">
        <v>1493</v>
      </c>
      <c r="H89" s="56"/>
      <c r="I89" s="56" t="s">
        <v>1494</v>
      </c>
      <c r="J89" s="56" t="s">
        <v>1495</v>
      </c>
      <c r="K89" s="59" t="s">
        <v>1496</v>
      </c>
      <c r="L89" s="102" t="str">
        <f t="shared" si="1"/>
        <v>MCI-00801</v>
      </c>
      <c r="M89" s="102" t="str">
        <f>IFERROR(LOOKUP(2,1/(COUNTIF($M$10:M88,$E$12:$E$249)=0),$E$12:$E$249),IF($M$12=M88,"",IF(M88&lt;&gt;"",$M$12,"")))</f>
        <v>Integración de los programas para niñas adolescentes y mujeres jóvenes en las respuestas nacionales multisectoriales</v>
      </c>
      <c r="N89" s="102" t="b">
        <v>1</v>
      </c>
    </row>
    <row r="90" spans="2:14" x14ac:dyDescent="0.3">
      <c r="B90" s="59" t="s">
        <v>1497</v>
      </c>
      <c r="C90" s="57" t="s">
        <v>1102</v>
      </c>
      <c r="D90" s="56"/>
      <c r="E90" s="102" t="str">
        <f>IF(OR(TranslatemoduleName="[Name - FR]",TranslatemoduleName="[Name - ES]"),"",IF(InterventionsTranslate="[Name]","",InterventionsTranslate))</f>
        <v>Gestión financiera ordinaria de las subvenciones</v>
      </c>
      <c r="F90" s="56" t="s">
        <v>1498</v>
      </c>
      <c r="G90" s="57" t="s">
        <v>1493</v>
      </c>
      <c r="H90" s="56"/>
      <c r="I90" s="56" t="s">
        <v>1499</v>
      </c>
      <c r="J90" s="56" t="s">
        <v>1500</v>
      </c>
      <c r="K90" s="59" t="s">
        <v>1501</v>
      </c>
      <c r="L90" s="102" t="str">
        <f t="shared" si="1"/>
        <v>MCI-00802</v>
      </c>
      <c r="M90" s="102" t="str">
        <f>IFERROR(LOOKUP(2,1/(COUNTIF($M$10:M89,$E$12:$E$249)=0),$E$12:$E$249),IF($M$12=M89,"",IF(M89&lt;&gt;"",$M$12,"")))</f>
        <v>Intervenciones de protección social</v>
      </c>
      <c r="N90" s="102" t="b">
        <v>1</v>
      </c>
    </row>
    <row r="91" spans="2:14" x14ac:dyDescent="0.3">
      <c r="B91" s="59" t="s">
        <v>1502</v>
      </c>
      <c r="C91" s="57" t="s">
        <v>1106</v>
      </c>
      <c r="D91" s="56"/>
      <c r="E91" s="102" t="str">
        <f>IF(OR(TranslatemoduleName="[Name - FR]",TranslatemoduleName="[Name - ES]"),"",IF(InterventionsTranslate="[Name]","",InterventionsTranslate))</f>
        <v>Estrategias y financiamiento del sector nacional de la salud</v>
      </c>
      <c r="F91" s="56" t="s">
        <v>1503</v>
      </c>
      <c r="G91" s="57" t="s">
        <v>1504</v>
      </c>
      <c r="H91" s="56"/>
      <c r="I91" s="56" t="s">
        <v>1505</v>
      </c>
      <c r="J91" s="56" t="s">
        <v>1506</v>
      </c>
      <c r="K91" s="59" t="s">
        <v>1507</v>
      </c>
      <c r="L91" s="102" t="str">
        <f t="shared" si="1"/>
        <v>MCI-00803</v>
      </c>
      <c r="M91" s="102" t="str">
        <f>IFERROR(LOOKUP(2,1/(COUNTIF($M$10:M90,$E$12:$E$249)=0),$E$12:$E$249),IF($M$12=M90,"",IF(M90&lt;&gt;"",$M$12,"")))</f>
        <v>Prevención de la violencia de género y atención posterior a un episodio de violencia</v>
      </c>
      <c r="N91" s="102" t="b">
        <v>1</v>
      </c>
    </row>
    <row r="92" spans="2:14" x14ac:dyDescent="0.3">
      <c r="B92" s="59" t="s">
        <v>1508</v>
      </c>
      <c r="C92" s="57" t="s">
        <v>1106</v>
      </c>
      <c r="D92" s="56"/>
      <c r="E92" s="102" t="str">
        <f>IF(OR(TranslatemoduleName="[Name - FR]",TranslatemoduleName="[Name - ES]"),"",IF(InterventionsTranslate="[Name]","",InterventionsTranslate))</f>
        <v>Política y planificación para los programas nacionales de control de enfermedades</v>
      </c>
      <c r="F92" s="56" t="s">
        <v>1509</v>
      </c>
      <c r="G92" s="57" t="s">
        <v>1504</v>
      </c>
      <c r="H92" s="56"/>
      <c r="I92" s="56" t="s">
        <v>1510</v>
      </c>
      <c r="J92" s="56" t="s">
        <v>1511</v>
      </c>
      <c r="K92" s="59" t="s">
        <v>1512</v>
      </c>
      <c r="L92" s="102" t="str">
        <f t="shared" si="1"/>
        <v>MCI-00804</v>
      </c>
      <c r="M92" s="102" t="str">
        <f>IFERROR(LOOKUP(2,1/(COUNTIF($M$10:M91,$E$12:$E$249)=0),$E$12:$E$249),IF($M$12=M91,"",IF(M91&lt;&gt;"",$M$12,"")))</f>
        <v>Educación sexual integral</v>
      </c>
      <c r="N92" s="102" t="b">
        <v>1</v>
      </c>
    </row>
    <row r="93" spans="2:14" x14ac:dyDescent="0.3">
      <c r="B93" s="59" t="s">
        <v>643</v>
      </c>
      <c r="C93" s="57" t="s">
        <v>1114</v>
      </c>
      <c r="D93" s="56"/>
      <c r="E93" s="102" t="str">
        <f>IF(OR(TranslatemoduleName="[Name - FR]",TranslatemoduleName="[Name - ES]"),"",IF(InterventionsTranslate="[Name]","",InterventionsTranslate))</f>
        <v>Monitoreo a nivel comunitario</v>
      </c>
      <c r="F93" s="56" t="s">
        <v>1513</v>
      </c>
      <c r="G93" s="57" t="s">
        <v>1514</v>
      </c>
      <c r="H93" s="56"/>
      <c r="I93" s="56" t="s">
        <v>1515</v>
      </c>
      <c r="J93" s="56" t="s">
        <v>759</v>
      </c>
      <c r="K93" s="59" t="s">
        <v>1516</v>
      </c>
      <c r="L93" s="102" t="str">
        <f t="shared" si="1"/>
        <v>MCI-00805</v>
      </c>
      <c r="M93" s="102" t="str">
        <f>IFERROR(LOOKUP(2,1/(COUNTIF($M$10:M92,$E$12:$E$249)=0),$E$12:$E$249),IF($M$12=M92,"",IF(M92&lt;&gt;"",$M$12,"")))</f>
        <v>Intervenciones para poblaciones jóvenes clave</v>
      </c>
      <c r="N93" s="102" t="b">
        <v>1</v>
      </c>
    </row>
    <row r="94" spans="2:14" x14ac:dyDescent="0.3">
      <c r="B94" s="59" t="s">
        <v>1517</v>
      </c>
      <c r="C94" s="57" t="s">
        <v>1114</v>
      </c>
      <c r="D94" s="56"/>
      <c r="E94" s="102" t="str">
        <f>IF(OR(TranslatemoduleName="[Name - FR]",TranslatemoduleName="[Name - ES]"),"",IF(InterventionsTranslate="[Name]","",InterventionsTranslate))</f>
        <v>Sensibilización e investigación dirigidas por la comunidad</v>
      </c>
      <c r="F94" s="56" t="s">
        <v>1518</v>
      </c>
      <c r="G94" s="57" t="s">
        <v>1514</v>
      </c>
      <c r="H94" s="56"/>
      <c r="I94" s="56" t="s">
        <v>1519</v>
      </c>
      <c r="J94" s="56" t="s">
        <v>1520</v>
      </c>
      <c r="K94" s="59" t="s">
        <v>1521</v>
      </c>
      <c r="L94" s="102" t="str">
        <f t="shared" si="1"/>
        <v>MCI-00806</v>
      </c>
      <c r="M94" s="102" t="str">
        <f>IFERROR(LOOKUP(2,1/(COUNTIF($M$10:M93,$E$12:$E$249)=0),$E$12:$E$249),IF($M$12=M93,"",IF(M93&lt;&gt;"",$M$12,"")))</f>
        <v>Abordaje del estigma, la discriminación y la violencia</v>
      </c>
      <c r="N94" s="102" t="b">
        <v>1</v>
      </c>
    </row>
    <row r="95" spans="2:14" x14ac:dyDescent="0.3">
      <c r="B95" s="59" t="s">
        <v>1522</v>
      </c>
      <c r="C95" s="57" t="s">
        <v>1114</v>
      </c>
      <c r="D95" s="56"/>
      <c r="E95" s="102" t="str">
        <f>IF(OR(TranslatemoduleName="[Name - FR]",TranslatemoduleName="[Name - ES]"),"",IF(InterventionsTranslate="[Name]","",InterventionsTranslate))</f>
        <v>Movilización social, creación de vínculos comunitarios y coordinación</v>
      </c>
      <c r="F95" s="56" t="s">
        <v>1523</v>
      </c>
      <c r="G95" s="57" t="s">
        <v>1514</v>
      </c>
      <c r="H95" s="56"/>
      <c r="I95" s="56" t="s">
        <v>1524</v>
      </c>
      <c r="J95" s="56" t="s">
        <v>1525</v>
      </c>
      <c r="K95" s="59" t="s">
        <v>1526</v>
      </c>
      <c r="L95" s="102" t="str">
        <f t="shared" si="1"/>
        <v>MCI-00807</v>
      </c>
      <c r="M95" s="102" t="str">
        <f>IFERROR(LOOKUP(2,1/(COUNTIF($M$10:M94,$E$12:$E$249)=0),$E$12:$E$249),IF($M$12=M94,"",IF(M94&lt;&gt;"",$M$12,"")))</f>
        <v>Prevención y tratamiento de la sobredosis</v>
      </c>
      <c r="N95" s="102" t="b">
        <v>1</v>
      </c>
    </row>
    <row r="96" spans="2:14" x14ac:dyDescent="0.3">
      <c r="B96" s="59" t="s">
        <v>652</v>
      </c>
      <c r="C96" s="57" t="s">
        <v>1114</v>
      </c>
      <c r="D96" s="56"/>
      <c r="E96" s="102" t="str">
        <f>IF(OR(TranslatemoduleName="[Name - FR]",TranslatemoduleName="[Name - ES]"),"",IF(InterventionsTranslate="[Name]","",InterventionsTranslate))</f>
        <v>Creación de capacidad institucional, planificación y desarrollo del liderazgo</v>
      </c>
      <c r="F96" s="56" t="s">
        <v>1527</v>
      </c>
      <c r="G96" s="57" t="s">
        <v>1514</v>
      </c>
      <c r="H96" s="56"/>
      <c r="I96" s="56" t="s">
        <v>1528</v>
      </c>
      <c r="J96" s="56" t="s">
        <v>1529</v>
      </c>
      <c r="K96" s="59" t="s">
        <v>1530</v>
      </c>
      <c r="L96" s="102" t="str">
        <f t="shared" si="1"/>
        <v>MCI-00808</v>
      </c>
      <c r="M96" s="102" t="str">
        <f>IFERROR(LOOKUP(2,1/(COUNTIF($M$10:M95,$E$12:$E$249)=0),$E$12:$E$249),IF($M$12=M95,"",IF(M95&lt;&gt;"",$M$12,"")))</f>
        <v>Tratamiento de sustitución de opiáceos y otros tratamientos de la drogodependencia que requieren atención médica</v>
      </c>
      <c r="N96" s="102" t="b">
        <v>1</v>
      </c>
    </row>
    <row r="97" spans="2:14" x14ac:dyDescent="0.3">
      <c r="B97" s="59" t="s">
        <v>1531</v>
      </c>
      <c r="C97" s="57" t="s">
        <v>1118</v>
      </c>
      <c r="D97" s="56"/>
      <c r="E97" s="102" t="str">
        <f>IF(OR(TranslatemoduleName="[Name - FR]",TranslatemoduleName="[Name - ES]"),"",IF(InterventionsTranslate="[Name]","",InterventionsTranslate))</f>
        <v>Estructuras de gestión y gobernanza de los laboratorios nacionales</v>
      </c>
      <c r="F97" s="56" t="s">
        <v>1532</v>
      </c>
      <c r="G97" s="57" t="s">
        <v>1533</v>
      </c>
      <c r="H97" s="56"/>
      <c r="I97" s="56" t="s">
        <v>1534</v>
      </c>
      <c r="J97" s="56" t="s">
        <v>1535</v>
      </c>
      <c r="K97" s="59" t="s">
        <v>1536</v>
      </c>
      <c r="L97" s="102" t="str">
        <f t="shared" si="1"/>
        <v>MCI-00809</v>
      </c>
      <c r="M97" s="102" t="str">
        <f>IFERROR(LOOKUP(2,1/(COUNTIF($M$10:M96,$E$12:$E$249)=0),$E$12:$E$249),IF($M$12=M96,"",IF(M96&lt;&gt;"",$M$12,"")))</f>
        <v>Programas de agujas y jeringuillas</v>
      </c>
      <c r="N97" s="102" t="b">
        <v>1</v>
      </c>
    </row>
    <row r="98" spans="2:14" x14ac:dyDescent="0.3">
      <c r="B98" s="59" t="s">
        <v>1537</v>
      </c>
      <c r="C98" s="57" t="s">
        <v>1118</v>
      </c>
      <c r="D98" s="56"/>
      <c r="E98" s="102" t="str">
        <f>IF(OR(TranslatemoduleName="[Name - FR]",TranslatemoduleName="[Name - ES]"),"",IF(InterventionsTranslate="[Name]","",InterventionsTranslate))</f>
        <v>Sistemas de gestión de infraestructuras y equipos</v>
      </c>
      <c r="F98" s="56" t="s">
        <v>1538</v>
      </c>
      <c r="G98" s="57" t="s">
        <v>1533</v>
      </c>
      <c r="H98" s="56"/>
      <c r="I98" s="56" t="s">
        <v>1539</v>
      </c>
      <c r="J98" s="56" t="s">
        <v>1540</v>
      </c>
      <c r="K98" s="59" t="s">
        <v>1541</v>
      </c>
      <c r="L98" s="102" t="str">
        <f t="shared" si="1"/>
        <v>MCI-00810</v>
      </c>
      <c r="M98" s="102" t="str">
        <f>IFERROR(LOOKUP(2,1/(COUNTIF($M$10:M97,$E$12:$E$249)=0),$E$12:$E$249),IF($M$12=M97,"",IF(M97&lt;&gt;"",$M$12,"")))</f>
        <v>Intervenciones de reducción de daño por consumo de drogas</v>
      </c>
      <c r="N98" s="102" t="b">
        <v>1</v>
      </c>
    </row>
    <row r="99" spans="2:14" x14ac:dyDescent="0.3">
      <c r="B99" s="59" t="s">
        <v>1542</v>
      </c>
      <c r="C99" s="57" t="s">
        <v>1118</v>
      </c>
      <c r="D99" s="56"/>
      <c r="E99" s="102" t="str">
        <f>IF(OR(TranslatemoduleName="[Name - FR]",TranslatemoduleName="[Name - ES]"),"",IF(InterventionsTranslate="[Name]","",InterventionsTranslate))</f>
        <v>Sistemas de gestión de la calidad y acreditación</v>
      </c>
      <c r="F99" s="56" t="s">
        <v>1543</v>
      </c>
      <c r="G99" s="57" t="s">
        <v>1533</v>
      </c>
      <c r="H99" s="56"/>
      <c r="I99" s="56" t="s">
        <v>1544</v>
      </c>
      <c r="J99" s="56" t="s">
        <v>1545</v>
      </c>
      <c r="K99" s="59" t="s">
        <v>1546</v>
      </c>
      <c r="L99" s="102" t="str">
        <f t="shared" si="1"/>
        <v>MCI-00811</v>
      </c>
      <c r="M99" s="102" t="str">
        <f>IFERROR(LOOKUP(2,1/(COUNTIF($M$10:M98,$E$12:$E$249)=0),$E$12:$E$249),IF($M$12=M98,"",IF(M98&lt;&gt;"",$M$12,"")))</f>
        <v>Servicios de salud sexual y reproductiva, incluyendo las ITS</v>
      </c>
      <c r="N99" s="102" t="b">
        <v>1</v>
      </c>
    </row>
    <row r="100" spans="2:14" x14ac:dyDescent="0.3">
      <c r="B100" s="59" t="s">
        <v>1547</v>
      </c>
      <c r="C100" s="57" t="s">
        <v>1118</v>
      </c>
      <c r="D100" s="56"/>
      <c r="E100" s="102" t="str">
        <f>IF(OR(TranslatemoduleName="[Name - FR]",TranslatemoduleName="[Name - ES]"),"",IF(InterventionsTranslate="[Name]","",InterventionsTranslate))</f>
        <v>Sistemas de información y redes de transporte de muestras integradas</v>
      </c>
      <c r="F100" s="56" t="s">
        <v>1548</v>
      </c>
      <c r="G100" s="57" t="s">
        <v>1533</v>
      </c>
      <c r="H100" s="56"/>
      <c r="I100" s="56" t="s">
        <v>1549</v>
      </c>
      <c r="J100" s="56" t="s">
        <v>1550</v>
      </c>
      <c r="K100" s="59" t="s">
        <v>1551</v>
      </c>
      <c r="L100" s="102" t="str">
        <f t="shared" si="1"/>
        <v>MCI-00812</v>
      </c>
      <c r="M100" s="102" t="str">
        <f>IFERROR(LOOKUP(2,1/(COUNTIF($M$10:M99,$E$12:$E$249)=0),$E$12:$E$249),IF($M$12=M99,"",IF(M99&lt;&gt;"",$M$12,"")))</f>
        <v>Empoderamiento comunitario</v>
      </c>
      <c r="N100" s="102" t="b">
        <v>1</v>
      </c>
    </row>
    <row r="101" spans="2:14" x14ac:dyDescent="0.3">
      <c r="B101" s="59" t="s">
        <v>1552</v>
      </c>
      <c r="C101" s="57" t="s">
        <v>1118</v>
      </c>
      <c r="D101" s="56"/>
      <c r="E101" s="102" t="str">
        <f>IF(OR(TranslatemoduleName="[Name - FR]",TranslatemoduleName="[Name - ES]"),"",IF(InterventionsTranslate="[Name]","",InterventionsTranslate))</f>
        <v>Sistemas de cadena de suministros para los laboratorios</v>
      </c>
      <c r="F101" s="56" t="s">
        <v>1553</v>
      </c>
      <c r="G101" s="57" t="s">
        <v>1533</v>
      </c>
      <c r="H101" s="56"/>
      <c r="I101" s="56" t="s">
        <v>1554</v>
      </c>
      <c r="J101" s="56" t="s">
        <v>1555</v>
      </c>
      <c r="K101" s="59" t="s">
        <v>1556</v>
      </c>
      <c r="L101" s="102" t="str">
        <f t="shared" si="1"/>
        <v>MCI-00813</v>
      </c>
      <c r="M101" s="102" t="str">
        <f>IFERROR(LOOKUP(2,1/(COUNTIF($M$10:M100,$E$12:$E$249)=0),$E$12:$E$249),IF($M$12=M100,"",IF(M100&lt;&gt;"",$M$12,"")))</f>
        <v>Intervenciones para cambio de comportamiento</v>
      </c>
      <c r="N101" s="102" t="b">
        <v>1</v>
      </c>
    </row>
    <row r="102" spans="2:14" x14ac:dyDescent="0.3">
      <c r="B102" s="59" t="s">
        <v>1121</v>
      </c>
      <c r="C102" s="57" t="s">
        <v>1122</v>
      </c>
      <c r="D102" s="56"/>
      <c r="E102" s="102" t="str">
        <f>IF(OR(TranslatemoduleName="[Name - FR]",TranslatemoduleName="[Name - ES]"),"",IF(InterventionsTranslate="[Name]","",InterventionsTranslate))</f>
        <v>Financiación basada en los resultados</v>
      </c>
      <c r="F102" s="56" t="s">
        <v>1557</v>
      </c>
      <c r="G102" s="57" t="s">
        <v>1558</v>
      </c>
      <c r="H102" s="56"/>
      <c r="I102" s="56" t="s">
        <v>1123</v>
      </c>
      <c r="J102" s="56" t="s">
        <v>1124</v>
      </c>
      <c r="K102" s="59" t="s">
        <v>1559</v>
      </c>
      <c r="L102" s="102" t="str">
        <f t="shared" si="1"/>
        <v>MCI-00814</v>
      </c>
      <c r="M102" s="102" t="str">
        <f>IFERROR(LOOKUP(2,1/(COUNTIF($M$10:M101,$E$12:$E$249)=0),$E$12:$E$249),IF($M$12=M101,"",IF(M101&lt;&gt;"",$M$12,"")))</f>
        <v>PrEP</v>
      </c>
      <c r="N102" s="102" t="b">
        <v>1</v>
      </c>
    </row>
    <row r="103" spans="2:14" x14ac:dyDescent="0.3">
      <c r="B103" s="59" t="s">
        <v>1560</v>
      </c>
      <c r="C103" s="57" t="s">
        <v>1129</v>
      </c>
      <c r="D103" s="56"/>
      <c r="E103" s="102" t="str">
        <f>IF(OR(TranslatemoduleName="[Name - FR]",TranslatemoduleName="[Name - ES]"),"",IF(InterventionsTranslate="[Name]","",InterventionsTranslate))</f>
        <v>Control y contención relacionada a COVID-19, incluyendo el fortalecimiento de los sistemas de salud</v>
      </c>
      <c r="F103" s="56" t="s">
        <v>1561</v>
      </c>
      <c r="G103" s="57" t="s">
        <v>1562</v>
      </c>
      <c r="H103" s="56"/>
      <c r="I103" s="56" t="s">
        <v>1563</v>
      </c>
      <c r="J103" s="56" t="s">
        <v>1564</v>
      </c>
      <c r="K103" s="59" t="s">
        <v>1565</v>
      </c>
      <c r="L103" s="102" t="str">
        <f t="shared" si="1"/>
        <v>MCI-01237</v>
      </c>
      <c r="M103" s="102" t="str">
        <f>IFERROR(LOOKUP(2,1/(COUNTIF($M$10:M102,$E$12:$E$249)=0),$E$12:$E$249),IF($M$12=M102,"",IF(M102&lt;&gt;"",$M$12,"")))</f>
        <v>Programas de preservativos y lubricantes</v>
      </c>
      <c r="N103" s="102" t="b">
        <v>1</v>
      </c>
    </row>
    <row r="104" spans="2:14" x14ac:dyDescent="0.3">
      <c r="B104" s="59" t="s">
        <v>1566</v>
      </c>
      <c r="C104" s="57" t="s">
        <v>1129</v>
      </c>
      <c r="D104" s="56"/>
      <c r="E104" s="102" t="str">
        <f>IF(OR(TranslatemoduleName="[Name - FR]",TranslatemoduleName="[Name - ES]"),"",IF(InterventionsTranslate="[Name]","",InterventionsTranslate))</f>
        <v>Mitigación de riesgos para los programas de las enfermedades</v>
      </c>
      <c r="F104" s="56" t="s">
        <v>1567</v>
      </c>
      <c r="G104" s="57" t="s">
        <v>1562</v>
      </c>
      <c r="H104" s="56"/>
      <c r="I104" s="56" t="s">
        <v>1568</v>
      </c>
      <c r="J104" s="56" t="s">
        <v>1569</v>
      </c>
      <c r="K104" s="59" t="s">
        <v>1570</v>
      </c>
      <c r="L104" s="102" t="str">
        <f t="shared" si="1"/>
        <v>MCI-01238</v>
      </c>
      <c r="M104" s="102" t="str">
        <f>IFERROR(LOOKUP(2,1/(COUNTIF($M$10:M103,$E$12:$E$249)=0),$E$12:$E$249),IF($M$12=M103,"",IF(M103&lt;&gt;"",$M$12,"")))</f>
        <v>[Name - ES]</v>
      </c>
      <c r="N104" s="102" t="b">
        <v>1</v>
      </c>
    </row>
    <row r="105" spans="2:14" x14ac:dyDescent="0.3">
      <c r="C105" s="52"/>
      <c r="D105" s="52"/>
      <c r="E105" s="52"/>
      <c r="F105" s="52"/>
      <c r="G105" s="52"/>
      <c r="H105" s="52"/>
      <c r="I105" s="52"/>
      <c r="J105" s="52"/>
    </row>
  </sheetData>
  <dataValidations count="2">
    <dataValidation type="custom" allowBlank="1" showInputMessage="1" showErrorMessage="1" errorTitle="X-Author for Excel" error="Id and Lookup fields are not editable." promptTitle="X-Author for Excel" sqref="G12:G104" xr:uid="{00000000-0002-0000-0600-000000000000}">
      <formula1>""</formula1>
    </dataValidation>
    <dataValidation type="list" allowBlank="1" showInputMessage="1" showErrorMessage="1" errorTitle="X-Author for Excel" error="Please select either TRUE or FALSE from the dropdown." promptTitle="X-Author for Excel" sqref="N12:N104" xr:uid="{E993696F-703C-4A32-98C0-6E5CB638B68A}">
      <formula1>"TRUE,FALSE"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4:J53"/>
  <sheetViews>
    <sheetView showGridLines="0" view="pageBreakPreview" zoomScale="80" zoomScaleNormal="100" zoomScaleSheetLayoutView="80" workbookViewId="0">
      <selection activeCell="A17" sqref="A17"/>
    </sheetView>
  </sheetViews>
  <sheetFormatPr defaultColWidth="9.109375" defaultRowHeight="13.8" x14ac:dyDescent="0.3"/>
  <cols>
    <col min="1" max="3" width="35.88671875" style="10" customWidth="1" collapsed="1"/>
    <col min="4" max="5" width="20.88671875" style="10" customWidth="1" collapsed="1"/>
    <col min="6" max="6" width="150.88671875" style="10" customWidth="1" collapsed="1"/>
    <col min="7" max="7" width="19.88671875" style="10" customWidth="1" collapsed="1"/>
    <col min="8" max="8" width="19.44140625" style="10" customWidth="1" collapsed="1"/>
    <col min="9" max="9" width="19.88671875" style="10" customWidth="1" collapsed="1"/>
    <col min="10" max="10" width="100.88671875" style="10" customWidth="1" collapsed="1"/>
    <col min="11" max="16384" width="9.109375" style="10" collapsed="1"/>
  </cols>
  <sheetData>
    <row r="4" spans="1:10" ht="22.8" x14ac:dyDescent="0.3">
      <c r="A4" s="107" t="s">
        <v>4</v>
      </c>
      <c r="B4" s="107"/>
      <c r="C4" s="107"/>
      <c r="D4" s="107"/>
      <c r="E4" s="107"/>
      <c r="F4" s="107"/>
      <c r="G4" s="107"/>
      <c r="H4" s="107"/>
      <c r="I4" s="107"/>
      <c r="J4" s="107"/>
    </row>
    <row r="5" spans="1:10" ht="17.399999999999999" x14ac:dyDescent="0.3">
      <c r="A5" s="106" t="s">
        <v>5</v>
      </c>
      <c r="B5" s="106"/>
      <c r="C5" s="106"/>
      <c r="D5" s="106"/>
      <c r="E5" s="106"/>
      <c r="F5" s="106"/>
      <c r="G5" s="106"/>
      <c r="H5" s="106"/>
      <c r="I5" s="106"/>
      <c r="J5" s="106"/>
    </row>
    <row r="6" spans="1:10" ht="15.6" x14ac:dyDescent="0.3">
      <c r="A6" s="110" t="s">
        <v>6</v>
      </c>
      <c r="B6" s="111"/>
    </row>
    <row r="7" spans="1:10" ht="15.6" x14ac:dyDescent="0.3">
      <c r="A7" s="108" t="s">
        <v>7</v>
      </c>
      <c r="B7" s="109"/>
    </row>
    <row r="8" spans="1:10" ht="15.6" x14ac:dyDescent="0.3">
      <c r="A8" s="112" t="s">
        <v>8</v>
      </c>
      <c r="B8" s="113"/>
    </row>
    <row r="10" spans="1:10" ht="17.399999999999999" x14ac:dyDescent="0.3">
      <c r="A10" s="11" t="s">
        <v>9</v>
      </c>
      <c r="B10" s="12" t="s">
        <v>3</v>
      </c>
    </row>
    <row r="12" spans="1:10" ht="17.399999999999999" x14ac:dyDescent="0.3">
      <c r="A12" s="114" t="s">
        <v>10</v>
      </c>
      <c r="B12" s="114"/>
      <c r="C12" s="114"/>
      <c r="D12" s="114"/>
      <c r="E12" s="13"/>
      <c r="F12" s="13"/>
      <c r="G12" s="13"/>
      <c r="H12" s="13"/>
    </row>
    <row r="13" spans="1:10" ht="30" customHeight="1" x14ac:dyDescent="0.3">
      <c r="A13" s="14" t="s">
        <v>11</v>
      </c>
      <c r="B13" s="132" t="str">
        <f>PAAR!B13</f>
        <v>El Salvador</v>
      </c>
      <c r="C13" s="132"/>
      <c r="D13" s="132"/>
    </row>
    <row r="14" spans="1:10" ht="30" customHeight="1" x14ac:dyDescent="0.3">
      <c r="A14" s="14" t="s">
        <v>12</v>
      </c>
      <c r="B14" s="132">
        <f>IFERROR(IF(PAAR!$B$10="English",PAAR!$B14,IF(PAAR!$B$10="Français",VLOOKUP(PAAR!$B14,For_EN[],3,0),IF(PAAR!$B$10="Español",VLOOKUP(PAAR!$B14,For_EN[[Español]:[English]],2,0)))),0)</f>
        <v>0</v>
      </c>
      <c r="C14" s="132"/>
      <c r="D14" s="132"/>
    </row>
    <row r="15" spans="1:10" ht="30" customHeight="1" x14ac:dyDescent="0.3">
      <c r="A15" s="15" t="s">
        <v>13</v>
      </c>
      <c r="B15" s="132" t="str">
        <f>PAAR!B15</f>
        <v>FR979-SLV-H</v>
      </c>
      <c r="C15" s="132"/>
      <c r="D15" s="132"/>
    </row>
    <row r="16" spans="1:10" ht="30" customHeight="1" x14ac:dyDescent="0.3">
      <c r="A16" s="14" t="s">
        <v>14</v>
      </c>
      <c r="B16" s="132" t="str">
        <f>PAAR!B16</f>
        <v>USD</v>
      </c>
      <c r="C16" s="132"/>
      <c r="D16" s="132"/>
    </row>
    <row r="17" spans="1:10" ht="30" customHeight="1" x14ac:dyDescent="0.3">
      <c r="A17" s="15" t="s">
        <v>15</v>
      </c>
      <c r="B17" s="133">
        <f>PAAR!B17</f>
        <v>0</v>
      </c>
      <c r="C17" s="134"/>
      <c r="D17" s="134"/>
    </row>
    <row r="19" spans="1:10" ht="17.399999999999999" x14ac:dyDescent="0.3">
      <c r="A19" s="114" t="s">
        <v>16</v>
      </c>
      <c r="B19" s="114"/>
      <c r="C19" s="114"/>
      <c r="D19" s="114"/>
      <c r="E19" s="114"/>
      <c r="F19" s="114"/>
      <c r="G19" s="114"/>
      <c r="H19" s="114"/>
      <c r="I19" s="114"/>
      <c r="J19" s="114"/>
    </row>
    <row r="20" spans="1:10" ht="130.35" customHeight="1" x14ac:dyDescent="0.3">
      <c r="A20" s="130" t="s">
        <v>17</v>
      </c>
      <c r="B20" s="130"/>
      <c r="C20" s="130"/>
      <c r="D20" s="130"/>
      <c r="E20" s="130"/>
      <c r="F20" s="130"/>
      <c r="G20" s="130"/>
      <c r="H20" s="130"/>
      <c r="I20" s="130"/>
      <c r="J20" s="130"/>
    </row>
    <row r="21" spans="1:10" ht="150" customHeight="1" x14ac:dyDescent="0.3">
      <c r="A21" s="131" t="str">
        <f>PAAR!A22</f>
        <v xml:space="preserve"> </v>
      </c>
      <c r="B21" s="131"/>
      <c r="C21" s="131"/>
      <c r="D21" s="131"/>
      <c r="E21" s="131"/>
      <c r="F21" s="131"/>
      <c r="G21" s="131"/>
      <c r="H21" s="131"/>
      <c r="I21" s="131"/>
      <c r="J21" s="131"/>
    </row>
    <row r="22" spans="1:10" ht="150" customHeight="1" x14ac:dyDescent="0.3">
      <c r="A22" s="131"/>
      <c r="B22" s="131"/>
      <c r="C22" s="131"/>
      <c r="D22" s="131"/>
      <c r="E22" s="131"/>
      <c r="F22" s="131"/>
      <c r="G22" s="131"/>
      <c r="H22" s="131"/>
      <c r="I22" s="131"/>
      <c r="J22" s="131"/>
    </row>
    <row r="23" spans="1:10" ht="150" customHeight="1" x14ac:dyDescent="0.3">
      <c r="A23" s="131"/>
      <c r="B23" s="131"/>
      <c r="C23" s="131"/>
      <c r="D23" s="131"/>
      <c r="E23" s="131"/>
      <c r="F23" s="131"/>
      <c r="G23" s="131"/>
      <c r="H23" s="131"/>
      <c r="I23" s="131"/>
      <c r="J23" s="131"/>
    </row>
    <row r="25" spans="1:10" ht="17.399999999999999" x14ac:dyDescent="0.3">
      <c r="A25" s="114" t="s">
        <v>4</v>
      </c>
      <c r="B25" s="114"/>
      <c r="C25" s="114"/>
      <c r="D25" s="114"/>
      <c r="E25" s="114"/>
      <c r="F25" s="114"/>
      <c r="G25" s="114"/>
      <c r="H25" s="114"/>
      <c r="I25" s="114"/>
      <c r="J25" s="114"/>
    </row>
    <row r="26" spans="1:10" ht="230.1" customHeight="1" x14ac:dyDescent="0.3">
      <c r="A26" s="130" t="s">
        <v>18</v>
      </c>
      <c r="B26" s="130"/>
      <c r="C26" s="130"/>
      <c r="D26" s="130"/>
      <c r="E26" s="130"/>
      <c r="F26" s="130"/>
      <c r="G26" s="130"/>
      <c r="H26" s="130"/>
      <c r="I26" s="130"/>
      <c r="J26" s="130"/>
    </row>
    <row r="27" spans="1:10" ht="47.4" customHeight="1" x14ac:dyDescent="0.3">
      <c r="A27" s="16" t="s">
        <v>19</v>
      </c>
      <c r="B27" s="16" t="s">
        <v>20</v>
      </c>
      <c r="C27" s="16" t="s">
        <v>21</v>
      </c>
      <c r="D27" s="16" t="s">
        <v>22</v>
      </c>
      <c r="E27" s="23" t="s">
        <v>23</v>
      </c>
      <c r="F27" s="16" t="s">
        <v>24</v>
      </c>
      <c r="G27" s="17" t="s">
        <v>25</v>
      </c>
      <c r="H27" s="25" t="s">
        <v>26</v>
      </c>
      <c r="I27" s="17" t="s">
        <v>27</v>
      </c>
      <c r="J27" s="17" t="s">
        <v>28</v>
      </c>
    </row>
    <row r="28" spans="1:10" x14ac:dyDescent="0.3">
      <c r="A28" s="27">
        <f>IFERROR(IF(PAAR!$B$10="English",PAAR!$A30,IF(PAAR!$B$10="Français",VLOOKUP(PAAR!$A30,For_EN[],3,0),IF(PAAR!$B$10="Español",VLOOKUP(PAAR!$A30,For_EN[[Español]:[English]],2,0)))),0)</f>
        <v>0</v>
      </c>
      <c r="B28" s="27">
        <f>IFERROR(IF(PAAR!$B$10="English",PAAR!#REF!,IF(PAAR!$B$10="Français",VLOOKUP(PAAR!#REF!,For_EN[],3,0),IF(PAAR!$B$10="Español",VLOOKUP(PAAR!#REF!,For_EN[[Español]:[English]],2,0)))),0)</f>
        <v>0</v>
      </c>
      <c r="C28" s="27">
        <f>IFERROR(IF(PAAR!$B$10="English",PAAR!$D30,IF(PAAR!$B$10="Français",VLOOKUP(PAAR!$D30,For_EN[],3,0),IF(PAAR!$B$10="Español",VLOOKUP(PAAR!$D30,For_EN[[Español]:[English]],2,0)))),0)</f>
        <v>0</v>
      </c>
      <c r="D28" s="18">
        <f>PAAR!F30</f>
        <v>0</v>
      </c>
      <c r="E28" s="19" t="str">
        <f>PAAR!G30</f>
        <v/>
      </c>
      <c r="F28" s="26">
        <f>PAAR!H30</f>
        <v>0</v>
      </c>
      <c r="G28" s="19"/>
      <c r="H28" s="19">
        <f>IF($B$16="EUR",$G28*(1/0.8911),$G28)</f>
        <v>0</v>
      </c>
      <c r="I28" s="24"/>
      <c r="J28" s="28"/>
    </row>
    <row r="29" spans="1:10" x14ac:dyDescent="0.3">
      <c r="A29" s="27">
        <f>IFERROR(IF(PAAR!$B$10="English",PAAR!$A31,IF(PAAR!$B$10="Français",VLOOKUP(PAAR!$A31,For_EN[],3,0),IF(PAAR!$B$10="Español",VLOOKUP(PAAR!$A31,For_EN[[Español]:[English]],2,0)))),0)</f>
        <v>0</v>
      </c>
      <c r="B29" s="27">
        <f>IFERROR(IF(PAAR!$B$10="English",PAAR!$B31,IF(PAAR!$B$10="Français",VLOOKUP(PAAR!$B31,For_EN[],3,0),IF(PAAR!$B$10="Español",VLOOKUP(PAAR!$B31,For_EN[[Español]:[English]],2,0)))),0)</f>
        <v>0</v>
      </c>
      <c r="C29" s="27">
        <f>IFERROR(IF(PAAR!$B$10="English",PAAR!$D31,IF(PAAR!$B$10="Français",VLOOKUP(PAAR!$D31,For_EN[],3,0),IF(PAAR!$B$10="Español",VLOOKUP(PAAR!$D31,For_EN[[Español]:[English]],2,0)))),0)</f>
        <v>0</v>
      </c>
      <c r="D29" s="18">
        <f>PAAR!F31</f>
        <v>0</v>
      </c>
      <c r="E29" s="19" t="str">
        <f>PAAR!G31</f>
        <v/>
      </c>
      <c r="F29" s="26">
        <f>PAAR!H31</f>
        <v>0</v>
      </c>
      <c r="G29" s="19"/>
      <c r="H29" s="19">
        <f t="shared" ref="H29:H52" si="0">IF($B$16="EUR",$G29*(1/0.8911),$G29)</f>
        <v>0</v>
      </c>
      <c r="I29" s="24"/>
      <c r="J29" s="28"/>
    </row>
    <row r="30" spans="1:10" x14ac:dyDescent="0.3">
      <c r="A30" s="27">
        <f>IFERROR(IF(PAAR!$B$10="English",PAAR!$A32,IF(PAAR!$B$10="Français",VLOOKUP(PAAR!$A32,For_EN[],3,0),IF(PAAR!$B$10="Español",VLOOKUP(PAAR!$A32,For_EN[[Español]:[English]],2,0)))),0)</f>
        <v>0</v>
      </c>
      <c r="B30" s="27">
        <f>IFERROR(IF(PAAR!$B$10="English",PAAR!$B32,IF(PAAR!$B$10="Français",VLOOKUP(PAAR!$B32,For_EN[],3,0),IF(PAAR!$B$10="Español",VLOOKUP(PAAR!$B32,For_EN[[Español]:[English]],2,0)))),0)</f>
        <v>0</v>
      </c>
      <c r="C30" s="27">
        <f>IFERROR(IF(PAAR!$B$10="English",PAAR!$D32,IF(PAAR!$B$10="Français",VLOOKUP(PAAR!$D32,For_EN[],3,0),IF(PAAR!$B$10="Español",VLOOKUP(PAAR!$D32,For_EN[[Español]:[English]],2,0)))),0)</f>
        <v>0</v>
      </c>
      <c r="D30" s="18">
        <f>PAAR!F32</f>
        <v>0</v>
      </c>
      <c r="E30" s="19" t="str">
        <f>PAAR!G32</f>
        <v/>
      </c>
      <c r="F30" s="26">
        <f>PAAR!H32</f>
        <v>0</v>
      </c>
      <c r="G30" s="19"/>
      <c r="H30" s="19">
        <f t="shared" si="0"/>
        <v>0</v>
      </c>
      <c r="I30" s="24"/>
      <c r="J30" s="28"/>
    </row>
    <row r="31" spans="1:10" x14ac:dyDescent="0.3">
      <c r="A31" s="27">
        <f>IFERROR(IF(PAAR!$B$10="English",PAAR!$A33,IF(PAAR!$B$10="Français",VLOOKUP(PAAR!$A33,For_EN[],3,0),IF(PAAR!$B$10="Español",VLOOKUP(PAAR!$A33,For_EN[[Español]:[English]],2,0)))),0)</f>
        <v>0</v>
      </c>
      <c r="B31" s="27">
        <f>IFERROR(IF(PAAR!$B$10="English",PAAR!$B33,IF(PAAR!$B$10="Français",VLOOKUP(PAAR!$B33,For_EN[],3,0),IF(PAAR!$B$10="Español",VLOOKUP(PAAR!$B33,For_EN[[Español]:[English]],2,0)))),0)</f>
        <v>0</v>
      </c>
      <c r="C31" s="27">
        <f>IFERROR(IF(PAAR!$B$10="English",PAAR!$D33,IF(PAAR!$B$10="Français",VLOOKUP(PAAR!$D33,For_EN[],3,0),IF(PAAR!$B$10="Español",VLOOKUP(PAAR!$D33,For_EN[[Español]:[English]],2,0)))),0)</f>
        <v>0</v>
      </c>
      <c r="D31" s="18">
        <f>PAAR!F33</f>
        <v>0</v>
      </c>
      <c r="E31" s="19" t="str">
        <f>PAAR!G33</f>
        <v/>
      </c>
      <c r="F31" s="26">
        <f>PAAR!H33</f>
        <v>0</v>
      </c>
      <c r="G31" s="19"/>
      <c r="H31" s="19">
        <f t="shared" si="0"/>
        <v>0</v>
      </c>
      <c r="I31" s="24"/>
      <c r="J31" s="28"/>
    </row>
    <row r="32" spans="1:10" x14ac:dyDescent="0.3">
      <c r="A32" s="27">
        <f>IFERROR(IF(PAAR!$B$10="English",PAAR!$A34,IF(PAAR!$B$10="Français",VLOOKUP(PAAR!$A34,For_EN[],3,0),IF(PAAR!$B$10="Español",VLOOKUP(PAAR!$A34,For_EN[[Español]:[English]],2,0)))),0)</f>
        <v>0</v>
      </c>
      <c r="B32" s="27">
        <f>IFERROR(IF(PAAR!$B$10="English",PAAR!$B34,IF(PAAR!$B$10="Français",VLOOKUP(PAAR!$B34,For_EN[],3,0),IF(PAAR!$B$10="Español",VLOOKUP(PAAR!$B34,For_EN[[Español]:[English]],2,0)))),0)</f>
        <v>0</v>
      </c>
      <c r="C32" s="27">
        <f>IFERROR(IF(PAAR!$B$10="English",PAAR!$D34,IF(PAAR!$B$10="Français",VLOOKUP(PAAR!$D34,For_EN[],3,0),IF(PAAR!$B$10="Español",VLOOKUP(PAAR!$D34,For_EN[[Español]:[English]],2,0)))),0)</f>
        <v>0</v>
      </c>
      <c r="D32" s="18">
        <f>PAAR!F34</f>
        <v>0</v>
      </c>
      <c r="E32" s="19" t="str">
        <f>PAAR!G34</f>
        <v/>
      </c>
      <c r="F32" s="26">
        <f>PAAR!H34</f>
        <v>0</v>
      </c>
      <c r="G32" s="19"/>
      <c r="H32" s="19">
        <f t="shared" si="0"/>
        <v>0</v>
      </c>
      <c r="I32" s="24"/>
      <c r="J32" s="28"/>
    </row>
    <row r="33" spans="1:10" x14ac:dyDescent="0.3">
      <c r="A33" s="27">
        <f>IFERROR(IF(PAAR!$B$10="English",PAAR!$A35,IF(PAAR!$B$10="Français",VLOOKUP(PAAR!$A35,For_EN[],3,0),IF(PAAR!$B$10="Español",VLOOKUP(PAAR!$A35,For_EN[[Español]:[English]],2,0)))),0)</f>
        <v>0</v>
      </c>
      <c r="B33" s="27">
        <f>IFERROR(IF(PAAR!$B$10="English",PAAR!$B35,IF(PAAR!$B$10="Français",VLOOKUP(PAAR!$B35,For_EN[],3,0),IF(PAAR!$B$10="Español",VLOOKUP(PAAR!$B35,For_EN[[Español]:[English]],2,0)))),0)</f>
        <v>0</v>
      </c>
      <c r="C33" s="27">
        <f>IFERROR(IF(PAAR!$B$10="English",PAAR!$D35,IF(PAAR!$B$10="Français",VLOOKUP(PAAR!$D35,For_EN[],3,0),IF(PAAR!$B$10="Español",VLOOKUP(PAAR!$D35,For_EN[[Español]:[English]],2,0)))),0)</f>
        <v>0</v>
      </c>
      <c r="D33" s="18">
        <f>PAAR!F35</f>
        <v>0</v>
      </c>
      <c r="E33" s="19" t="str">
        <f>PAAR!G35</f>
        <v/>
      </c>
      <c r="F33" s="26">
        <f>PAAR!H35</f>
        <v>0</v>
      </c>
      <c r="G33" s="19"/>
      <c r="H33" s="19">
        <f t="shared" si="0"/>
        <v>0</v>
      </c>
      <c r="I33" s="24"/>
      <c r="J33" s="28"/>
    </row>
    <row r="34" spans="1:10" x14ac:dyDescent="0.3">
      <c r="A34" s="27">
        <f>IFERROR(IF(PAAR!$B$10="English",PAAR!$A36,IF(PAAR!$B$10="Français",VLOOKUP(PAAR!$A36,For_EN[],3,0),IF(PAAR!$B$10="Español",VLOOKUP(PAAR!$A36,For_EN[[Español]:[English]],2,0)))),0)</f>
        <v>0</v>
      </c>
      <c r="B34" s="27">
        <f>IFERROR(IF(PAAR!$B$10="English",PAAR!$B36,IF(PAAR!$B$10="Français",VLOOKUP(PAAR!$B36,For_EN[],3,0),IF(PAAR!$B$10="Español",VLOOKUP(PAAR!$B36,For_EN[[Español]:[English]],2,0)))),0)</f>
        <v>0</v>
      </c>
      <c r="C34" s="27">
        <f>IFERROR(IF(PAAR!$B$10="English",PAAR!$D36,IF(PAAR!$B$10="Français",VLOOKUP(PAAR!$D36,For_EN[],3,0),IF(PAAR!$B$10="Español",VLOOKUP(PAAR!$D36,For_EN[[Español]:[English]],2,0)))),0)</f>
        <v>0</v>
      </c>
      <c r="D34" s="18">
        <f>PAAR!F36</f>
        <v>0</v>
      </c>
      <c r="E34" s="19" t="str">
        <f>PAAR!G36</f>
        <v/>
      </c>
      <c r="F34" s="26">
        <f>PAAR!H36</f>
        <v>0</v>
      </c>
      <c r="G34" s="19"/>
      <c r="H34" s="19">
        <f t="shared" si="0"/>
        <v>0</v>
      </c>
      <c r="I34" s="24"/>
      <c r="J34" s="28"/>
    </row>
    <row r="35" spans="1:10" x14ac:dyDescent="0.3">
      <c r="A35" s="27">
        <f>IFERROR(IF(PAAR!$B$10="English",PAAR!$A37,IF(PAAR!$B$10="Français",VLOOKUP(PAAR!$A37,For_EN[],3,0),IF(PAAR!$B$10="Español",VLOOKUP(PAAR!$A37,For_EN[[Español]:[English]],2,0)))),0)</f>
        <v>0</v>
      </c>
      <c r="B35" s="27">
        <f>IFERROR(IF(PAAR!$B$10="English",PAAR!$B37,IF(PAAR!$B$10="Français",VLOOKUP(PAAR!$B37,For_EN[],3,0),IF(PAAR!$B$10="Español",VLOOKUP(PAAR!$B37,For_EN[[Español]:[English]],2,0)))),0)</f>
        <v>0</v>
      </c>
      <c r="C35" s="27">
        <f>IFERROR(IF(PAAR!$B$10="English",PAAR!$D37,IF(PAAR!$B$10="Français",VLOOKUP(PAAR!$D37,For_EN[],3,0),IF(PAAR!$B$10="Español",VLOOKUP(PAAR!$D37,For_EN[[Español]:[English]],2,0)))),0)</f>
        <v>0</v>
      </c>
      <c r="D35" s="18">
        <f>PAAR!F37</f>
        <v>0</v>
      </c>
      <c r="E35" s="19" t="str">
        <f>PAAR!G37</f>
        <v/>
      </c>
      <c r="F35" s="26">
        <f>PAAR!H37</f>
        <v>0</v>
      </c>
      <c r="G35" s="19"/>
      <c r="H35" s="19">
        <f t="shared" si="0"/>
        <v>0</v>
      </c>
      <c r="I35" s="24"/>
      <c r="J35" s="28"/>
    </row>
    <row r="36" spans="1:10" x14ac:dyDescent="0.3">
      <c r="A36" s="27">
        <f>IFERROR(IF(PAAR!$B$10="English",PAAR!$A38,IF(PAAR!$B$10="Français",VLOOKUP(PAAR!$A38,For_EN[],3,0),IF(PAAR!$B$10="Español",VLOOKUP(PAAR!$A38,For_EN[[Español]:[English]],2,0)))),0)</f>
        <v>0</v>
      </c>
      <c r="B36" s="27">
        <f>IFERROR(IF(PAAR!$B$10="English",PAAR!$B38,IF(PAAR!$B$10="Français",VLOOKUP(PAAR!$B38,For_EN[],3,0),IF(PAAR!$B$10="Español",VLOOKUP(PAAR!$B38,For_EN[[Español]:[English]],2,0)))),0)</f>
        <v>0</v>
      </c>
      <c r="C36" s="27">
        <f>IFERROR(IF(PAAR!$B$10="English",PAAR!$D38,IF(PAAR!$B$10="Français",VLOOKUP(PAAR!$D38,For_EN[],3,0),IF(PAAR!$B$10="Español",VLOOKUP(PAAR!$D38,For_EN[[Español]:[English]],2,0)))),0)</f>
        <v>0</v>
      </c>
      <c r="D36" s="18">
        <f>PAAR!F38</f>
        <v>0</v>
      </c>
      <c r="E36" s="19" t="str">
        <f>PAAR!G38</f>
        <v/>
      </c>
      <c r="F36" s="26">
        <f>PAAR!H38</f>
        <v>0</v>
      </c>
      <c r="G36" s="19"/>
      <c r="H36" s="19">
        <f t="shared" si="0"/>
        <v>0</v>
      </c>
      <c r="I36" s="24"/>
      <c r="J36" s="28"/>
    </row>
    <row r="37" spans="1:10" x14ac:dyDescent="0.3">
      <c r="A37" s="27">
        <f>IFERROR(IF(PAAR!$B$10="English",PAAR!$A39,IF(PAAR!$B$10="Français",VLOOKUP(PAAR!$A39,For_EN[],3,0),IF(PAAR!$B$10="Español",VLOOKUP(PAAR!$A39,For_EN[[Español]:[English]],2,0)))),0)</f>
        <v>0</v>
      </c>
      <c r="B37" s="27">
        <f>IFERROR(IF(PAAR!$B$10="English",PAAR!$B39,IF(PAAR!$B$10="Français",VLOOKUP(PAAR!$B39,For_EN[],3,0),IF(PAAR!$B$10="Español",VLOOKUP(PAAR!$B39,For_EN[[Español]:[English]],2,0)))),0)</f>
        <v>0</v>
      </c>
      <c r="C37" s="27">
        <f>IFERROR(IF(PAAR!$B$10="English",PAAR!$D39,IF(PAAR!$B$10="Français",VLOOKUP(PAAR!$D39,For_EN[],3,0),IF(PAAR!$B$10="Español",VLOOKUP(PAAR!$D39,For_EN[[Español]:[English]],2,0)))),0)</f>
        <v>0</v>
      </c>
      <c r="D37" s="18">
        <f>PAAR!F39</f>
        <v>0</v>
      </c>
      <c r="E37" s="19" t="str">
        <f>PAAR!G39</f>
        <v/>
      </c>
      <c r="F37" s="26">
        <f>PAAR!H39</f>
        <v>0</v>
      </c>
      <c r="G37" s="19"/>
      <c r="H37" s="19">
        <f t="shared" si="0"/>
        <v>0</v>
      </c>
      <c r="I37" s="24"/>
      <c r="J37" s="28"/>
    </row>
    <row r="38" spans="1:10" x14ac:dyDescent="0.3">
      <c r="A38" s="27">
        <f>IFERROR(IF(PAAR!$B$10="English",PAAR!$A40,IF(PAAR!$B$10="Français",VLOOKUP(PAAR!$A40,For_EN[],3,0),IF(PAAR!$B$10="Español",VLOOKUP(PAAR!$A40,For_EN[[Español]:[English]],2,0)))),0)</f>
        <v>0</v>
      </c>
      <c r="B38" s="27">
        <f>IFERROR(IF(PAAR!$B$10="English",PAAR!$B40,IF(PAAR!$B$10="Français",VLOOKUP(PAAR!$B40,For_EN[],3,0),IF(PAAR!$B$10="Español",VLOOKUP(PAAR!$B40,For_EN[[Español]:[English]],2,0)))),0)</f>
        <v>0</v>
      </c>
      <c r="C38" s="27">
        <f>IFERROR(IF(PAAR!$B$10="English",PAAR!$D40,IF(PAAR!$B$10="Français",VLOOKUP(PAAR!$D40,For_EN[],3,0),IF(PAAR!$B$10="Español",VLOOKUP(PAAR!$D40,For_EN[[Español]:[English]],2,0)))),0)</f>
        <v>0</v>
      </c>
      <c r="D38" s="18">
        <f>PAAR!F40</f>
        <v>0</v>
      </c>
      <c r="E38" s="19" t="str">
        <f>PAAR!G40</f>
        <v/>
      </c>
      <c r="F38" s="26">
        <f>PAAR!H40</f>
        <v>0</v>
      </c>
      <c r="G38" s="19"/>
      <c r="H38" s="19">
        <f t="shared" si="0"/>
        <v>0</v>
      </c>
      <c r="I38" s="24"/>
      <c r="J38" s="28"/>
    </row>
    <row r="39" spans="1:10" x14ac:dyDescent="0.3">
      <c r="A39" s="27">
        <f>IFERROR(IF(PAAR!$B$10="English",PAAR!$A98,IF(PAAR!$B$10="Français",VLOOKUP(PAAR!$A98,For_EN[],3,0),IF(PAAR!$B$10="Español",VLOOKUP(PAAR!$A98,For_EN[[Español]:[English]],2,0)))),0)</f>
        <v>0</v>
      </c>
      <c r="B39" s="27">
        <f>IFERROR(IF(PAAR!$B$10="English",PAAR!$B98,IF(PAAR!$B$10="Français",VLOOKUP(PAAR!$B98,For_EN[],3,0),IF(PAAR!$B$10="Español",VLOOKUP(PAAR!$B98,For_EN[[Español]:[English]],2,0)))),0)</f>
        <v>0</v>
      </c>
      <c r="C39" s="27">
        <f>IFERROR(IF(PAAR!$B$10="English",PAAR!$D98,IF(PAAR!$B$10="Français",VLOOKUP(PAAR!$D98,For_EN[],3,0),IF(PAAR!$B$10="Español",VLOOKUP(PAAR!$D98,For_EN[[Español]:[English]],2,0)))),0)</f>
        <v>0</v>
      </c>
      <c r="D39" s="18">
        <f>PAAR!F98</f>
        <v>0</v>
      </c>
      <c r="E39" s="19" t="str">
        <f>PAAR!G98</f>
        <v/>
      </c>
      <c r="F39" s="26">
        <f>PAAR!H98</f>
        <v>0</v>
      </c>
      <c r="G39" s="19"/>
      <c r="H39" s="19">
        <f t="shared" si="0"/>
        <v>0</v>
      </c>
      <c r="I39" s="24"/>
      <c r="J39" s="28"/>
    </row>
    <row r="40" spans="1:10" x14ac:dyDescent="0.3">
      <c r="A40" s="27">
        <f>IFERROR(IF(PAAR!$B$10="English",PAAR!$A99,IF(PAAR!$B$10="Français",VLOOKUP(PAAR!$A99,For_EN[],3,0),IF(PAAR!$B$10="Español",VLOOKUP(PAAR!$A99,For_EN[[Español]:[English]],2,0)))),0)</f>
        <v>0</v>
      </c>
      <c r="B40" s="27">
        <f>IFERROR(IF(PAAR!$B$10="English",PAAR!$B99,IF(PAAR!$B$10="Français",VLOOKUP(PAAR!$B99,For_EN[],3,0),IF(PAAR!$B$10="Español",VLOOKUP(PAAR!$B99,For_EN[[Español]:[English]],2,0)))),0)</f>
        <v>0</v>
      </c>
      <c r="C40" s="27">
        <f>IFERROR(IF(PAAR!$B$10="English",PAAR!$D99,IF(PAAR!$B$10="Français",VLOOKUP(PAAR!$D99,For_EN[],3,0),IF(PAAR!$B$10="Español",VLOOKUP(PAAR!$D99,For_EN[[Español]:[English]],2,0)))),0)</f>
        <v>0</v>
      </c>
      <c r="D40" s="18">
        <f>PAAR!F99</f>
        <v>0</v>
      </c>
      <c r="E40" s="19" t="str">
        <f>PAAR!G99</f>
        <v/>
      </c>
      <c r="F40" s="26">
        <f>PAAR!H99</f>
        <v>0</v>
      </c>
      <c r="G40" s="19"/>
      <c r="H40" s="19">
        <f t="shared" si="0"/>
        <v>0</v>
      </c>
      <c r="I40" s="24"/>
      <c r="J40" s="28"/>
    </row>
    <row r="41" spans="1:10" x14ac:dyDescent="0.3">
      <c r="A41" s="27">
        <f>IFERROR(IF(PAAR!$B$10="English",PAAR!$A100,IF(PAAR!$B$10="Français",VLOOKUP(PAAR!$A100,For_EN[],3,0),IF(PAAR!$B$10="Español",VLOOKUP(PAAR!$A100,For_EN[[Español]:[English]],2,0)))),0)</f>
        <v>0</v>
      </c>
      <c r="B41" s="27">
        <f>IFERROR(IF(PAAR!$B$10="English",PAAR!$B100,IF(PAAR!$B$10="Français",VLOOKUP(PAAR!$B100,For_EN[],3,0),IF(PAAR!$B$10="Español",VLOOKUP(PAAR!$B100,For_EN[[Español]:[English]],2,0)))),0)</f>
        <v>0</v>
      </c>
      <c r="C41" s="27">
        <f>IFERROR(IF(PAAR!$B$10="English",PAAR!$D100,IF(PAAR!$B$10="Français",VLOOKUP(PAAR!$D100,For_EN[],3,0),IF(PAAR!$B$10="Español",VLOOKUP(PAAR!$D100,For_EN[[Español]:[English]],2,0)))),0)</f>
        <v>0</v>
      </c>
      <c r="D41" s="18">
        <f>PAAR!F100</f>
        <v>0</v>
      </c>
      <c r="E41" s="19" t="str">
        <f>PAAR!G100</f>
        <v/>
      </c>
      <c r="F41" s="26">
        <f>PAAR!H100</f>
        <v>0</v>
      </c>
      <c r="G41" s="19"/>
      <c r="H41" s="19">
        <f t="shared" si="0"/>
        <v>0</v>
      </c>
      <c r="I41" s="24"/>
      <c r="J41" s="28"/>
    </row>
    <row r="42" spans="1:10" x14ac:dyDescent="0.3">
      <c r="A42" s="27">
        <f>IFERROR(IF(PAAR!$B$10="English",PAAR!$A101,IF(PAAR!$B$10="Français",VLOOKUP(PAAR!$A101,For_EN[],3,0),IF(PAAR!$B$10="Español",VLOOKUP(PAAR!$A101,For_EN[[Español]:[English]],2,0)))),0)</f>
        <v>0</v>
      </c>
      <c r="B42" s="27">
        <f>IFERROR(IF(PAAR!$B$10="English",PAAR!$B101,IF(PAAR!$B$10="Français",VLOOKUP(PAAR!$B101,For_EN[],3,0),IF(PAAR!$B$10="Español",VLOOKUP(PAAR!$B101,For_EN[[Español]:[English]],2,0)))),0)</f>
        <v>0</v>
      </c>
      <c r="C42" s="27">
        <f>IFERROR(IF(PAAR!$B$10="English",PAAR!$D101,IF(PAAR!$B$10="Français",VLOOKUP(PAAR!$D101,For_EN[],3,0),IF(PAAR!$B$10="Español",VLOOKUP(PAAR!$D101,For_EN[[Español]:[English]],2,0)))),0)</f>
        <v>0</v>
      </c>
      <c r="D42" s="18">
        <f>PAAR!F101</f>
        <v>0</v>
      </c>
      <c r="E42" s="19" t="str">
        <f>PAAR!G101</f>
        <v/>
      </c>
      <c r="F42" s="26">
        <f>PAAR!H101</f>
        <v>0</v>
      </c>
      <c r="G42" s="19"/>
      <c r="H42" s="19">
        <f t="shared" si="0"/>
        <v>0</v>
      </c>
      <c r="I42" s="24"/>
      <c r="J42" s="28"/>
    </row>
    <row r="43" spans="1:10" x14ac:dyDescent="0.3">
      <c r="A43" s="27">
        <f>IFERROR(IF(PAAR!$B$10="English",PAAR!$A102,IF(PAAR!$B$10="Français",VLOOKUP(PAAR!$A102,For_EN[],3,0),IF(PAAR!$B$10="Español",VLOOKUP(PAAR!$A102,For_EN[[Español]:[English]],2,0)))),0)</f>
        <v>0</v>
      </c>
      <c r="B43" s="27">
        <f>IFERROR(IF(PAAR!$B$10="English",PAAR!$B102,IF(PAAR!$B$10="Français",VLOOKUP(PAAR!$B102,For_EN[],3,0),IF(PAAR!$B$10="Español",VLOOKUP(PAAR!$B102,For_EN[[Español]:[English]],2,0)))),0)</f>
        <v>0</v>
      </c>
      <c r="C43" s="27">
        <f>IFERROR(IF(PAAR!$B$10="English",PAAR!$D102,IF(PAAR!$B$10="Français",VLOOKUP(PAAR!$D102,For_EN[],3,0),IF(PAAR!$B$10="Español",VLOOKUP(PAAR!$D102,For_EN[[Español]:[English]],2,0)))),0)</f>
        <v>0</v>
      </c>
      <c r="D43" s="18">
        <f>PAAR!F102</f>
        <v>0</v>
      </c>
      <c r="E43" s="19" t="str">
        <f>PAAR!G102</f>
        <v/>
      </c>
      <c r="F43" s="26">
        <f>PAAR!H102</f>
        <v>0</v>
      </c>
      <c r="G43" s="19"/>
      <c r="H43" s="19">
        <f t="shared" si="0"/>
        <v>0</v>
      </c>
      <c r="I43" s="24"/>
      <c r="J43" s="28"/>
    </row>
    <row r="44" spans="1:10" x14ac:dyDescent="0.3">
      <c r="A44" s="27">
        <f>IFERROR(IF(PAAR!$B$10="English",PAAR!$A103,IF(PAAR!$B$10="Français",VLOOKUP(PAAR!$A103,For_EN[],3,0),IF(PAAR!$B$10="Español",VLOOKUP(PAAR!$A103,For_EN[[Español]:[English]],2,0)))),0)</f>
        <v>0</v>
      </c>
      <c r="B44" s="27">
        <f>IFERROR(IF(PAAR!$B$10="English",PAAR!$B103,IF(PAAR!$B$10="Français",VLOOKUP(PAAR!$B103,For_EN[],3,0),IF(PAAR!$B$10="Español",VLOOKUP(PAAR!$B103,For_EN[[Español]:[English]],2,0)))),0)</f>
        <v>0</v>
      </c>
      <c r="C44" s="27">
        <f>IFERROR(IF(PAAR!$B$10="English",PAAR!$D103,IF(PAAR!$B$10="Français",VLOOKUP(PAAR!$D103,For_EN[],3,0),IF(PAAR!$B$10="Español",VLOOKUP(PAAR!$D103,For_EN[[Español]:[English]],2,0)))),0)</f>
        <v>0</v>
      </c>
      <c r="D44" s="18">
        <f>PAAR!F103</f>
        <v>0</v>
      </c>
      <c r="E44" s="19" t="str">
        <f>PAAR!G103</f>
        <v/>
      </c>
      <c r="F44" s="26">
        <f>PAAR!H103</f>
        <v>0</v>
      </c>
      <c r="G44" s="19"/>
      <c r="H44" s="19">
        <f t="shared" si="0"/>
        <v>0</v>
      </c>
      <c r="I44" s="24"/>
      <c r="J44" s="28"/>
    </row>
    <row r="45" spans="1:10" x14ac:dyDescent="0.3">
      <c r="A45" s="27">
        <f>IFERROR(IF(PAAR!$B$10="English",PAAR!$A104,IF(PAAR!$B$10="Français",VLOOKUP(PAAR!$A104,For_EN[],3,0),IF(PAAR!$B$10="Español",VLOOKUP(PAAR!$A104,For_EN[[Español]:[English]],2,0)))),0)</f>
        <v>0</v>
      </c>
      <c r="B45" s="27">
        <f>IFERROR(IF(PAAR!$B$10="English",PAAR!$B104,IF(PAAR!$B$10="Français",VLOOKUP(PAAR!$B104,For_EN[],3,0),IF(PAAR!$B$10="Español",VLOOKUP(PAAR!$B104,For_EN[[Español]:[English]],2,0)))),0)</f>
        <v>0</v>
      </c>
      <c r="C45" s="27">
        <f>IFERROR(IF(PAAR!$B$10="English",PAAR!$D104,IF(PAAR!$B$10="Français",VLOOKUP(PAAR!$D104,For_EN[],3,0),IF(PAAR!$B$10="Español",VLOOKUP(PAAR!$D104,For_EN[[Español]:[English]],2,0)))),0)</f>
        <v>0</v>
      </c>
      <c r="D45" s="18">
        <f>PAAR!F104</f>
        <v>0</v>
      </c>
      <c r="E45" s="19" t="str">
        <f>PAAR!G104</f>
        <v/>
      </c>
      <c r="F45" s="26">
        <f>PAAR!H104</f>
        <v>0</v>
      </c>
      <c r="G45" s="19"/>
      <c r="H45" s="19">
        <f t="shared" si="0"/>
        <v>0</v>
      </c>
      <c r="I45" s="24"/>
      <c r="J45" s="28"/>
    </row>
    <row r="46" spans="1:10" x14ac:dyDescent="0.3">
      <c r="A46" s="27">
        <f>IFERROR(IF(PAAR!$B$10="English",PAAR!$A105,IF(PAAR!$B$10="Français",VLOOKUP(PAAR!$A105,For_EN[],3,0),IF(PAAR!$B$10="Español",VLOOKUP(PAAR!$A105,For_EN[[Español]:[English]],2,0)))),0)</f>
        <v>0</v>
      </c>
      <c r="B46" s="27">
        <f>IFERROR(IF(PAAR!$B$10="English",PAAR!$B105,IF(PAAR!$B$10="Français",VLOOKUP(PAAR!$B105,For_EN[],3,0),IF(PAAR!$B$10="Español",VLOOKUP(PAAR!$B105,For_EN[[Español]:[English]],2,0)))),0)</f>
        <v>0</v>
      </c>
      <c r="C46" s="27">
        <f>IFERROR(IF(PAAR!$B$10="English",PAAR!$D105,IF(PAAR!$B$10="Français",VLOOKUP(PAAR!$D105,For_EN[],3,0),IF(PAAR!$B$10="Español",VLOOKUP(PAAR!$D105,For_EN[[Español]:[English]],2,0)))),0)</f>
        <v>0</v>
      </c>
      <c r="D46" s="18">
        <f>PAAR!F105</f>
        <v>0</v>
      </c>
      <c r="E46" s="19" t="str">
        <f>PAAR!G105</f>
        <v/>
      </c>
      <c r="F46" s="26">
        <f>PAAR!H105</f>
        <v>0</v>
      </c>
      <c r="G46" s="19"/>
      <c r="H46" s="19">
        <f t="shared" si="0"/>
        <v>0</v>
      </c>
      <c r="I46" s="24"/>
      <c r="J46" s="28"/>
    </row>
    <row r="47" spans="1:10" x14ac:dyDescent="0.3">
      <c r="A47" s="27">
        <f>IFERROR(IF(PAAR!$B$10="English",PAAR!$A106,IF(PAAR!$B$10="Français",VLOOKUP(PAAR!$A106,For_EN[],3,0),IF(PAAR!$B$10="Español",VLOOKUP(PAAR!$A106,For_EN[[Español]:[English]],2,0)))),0)</f>
        <v>0</v>
      </c>
      <c r="B47" s="27">
        <f>IFERROR(IF(PAAR!$B$10="English",PAAR!$B106,IF(PAAR!$B$10="Français",VLOOKUP(PAAR!$B106,For_EN[],3,0),IF(PAAR!$B$10="Español",VLOOKUP(PAAR!$B106,For_EN[[Español]:[English]],2,0)))),0)</f>
        <v>0</v>
      </c>
      <c r="C47" s="27">
        <f>IFERROR(IF(PAAR!$B$10="English",PAAR!$D106,IF(PAAR!$B$10="Français",VLOOKUP(PAAR!$D106,For_EN[],3,0),IF(PAAR!$B$10="Español",VLOOKUP(PAAR!$D106,For_EN[[Español]:[English]],2,0)))),0)</f>
        <v>0</v>
      </c>
      <c r="D47" s="18">
        <f>PAAR!F106</f>
        <v>0</v>
      </c>
      <c r="E47" s="19" t="str">
        <f>PAAR!G106</f>
        <v/>
      </c>
      <c r="F47" s="26">
        <f>PAAR!H106</f>
        <v>0</v>
      </c>
      <c r="G47" s="19"/>
      <c r="H47" s="19">
        <f t="shared" si="0"/>
        <v>0</v>
      </c>
      <c r="I47" s="24"/>
      <c r="J47" s="28"/>
    </row>
    <row r="48" spans="1:10" x14ac:dyDescent="0.3">
      <c r="A48" s="27">
        <f>IFERROR(IF(PAAR!$B$10="English",PAAR!$A107,IF(PAAR!$B$10="Français",VLOOKUP(PAAR!$A107,For_EN[],3,0),IF(PAAR!$B$10="Español",VLOOKUP(PAAR!$A107,For_EN[[Español]:[English]],2,0)))),0)</f>
        <v>0</v>
      </c>
      <c r="B48" s="27">
        <f>IFERROR(IF(PAAR!$B$10="English",PAAR!$B107,IF(PAAR!$B$10="Français",VLOOKUP(PAAR!$B107,For_EN[],3,0),IF(PAAR!$B$10="Español",VLOOKUP(PAAR!$B107,For_EN[[Español]:[English]],2,0)))),0)</f>
        <v>0</v>
      </c>
      <c r="C48" s="27">
        <f>IFERROR(IF(PAAR!$B$10="English",PAAR!$D107,IF(PAAR!$B$10="Français",VLOOKUP(PAAR!$D107,For_EN[],3,0),IF(PAAR!$B$10="Español",VLOOKUP(PAAR!$D107,For_EN[[Español]:[English]],2,0)))),0)</f>
        <v>0</v>
      </c>
      <c r="D48" s="18">
        <f>PAAR!F107</f>
        <v>0</v>
      </c>
      <c r="E48" s="19" t="str">
        <f>PAAR!G107</f>
        <v/>
      </c>
      <c r="F48" s="26">
        <f>PAAR!H107</f>
        <v>0</v>
      </c>
      <c r="G48" s="19"/>
      <c r="H48" s="19">
        <f t="shared" si="0"/>
        <v>0</v>
      </c>
      <c r="I48" s="24"/>
      <c r="J48" s="28"/>
    </row>
    <row r="49" spans="1:10" x14ac:dyDescent="0.3">
      <c r="A49" s="27">
        <f>IFERROR(IF(PAAR!$B$10="English",PAAR!$A108,IF(PAAR!$B$10="Français",VLOOKUP(PAAR!$A108,For_EN[],3,0),IF(PAAR!$B$10="Español",VLOOKUP(PAAR!$A108,For_EN[[Español]:[English]],2,0)))),0)</f>
        <v>0</v>
      </c>
      <c r="B49" s="27">
        <f>IFERROR(IF(PAAR!$B$10="English",PAAR!$B108,IF(PAAR!$B$10="Français",VLOOKUP(PAAR!$B108,For_EN[],3,0),IF(PAAR!$B$10="Español",VLOOKUP(PAAR!$B108,For_EN[[Español]:[English]],2,0)))),0)</f>
        <v>0</v>
      </c>
      <c r="C49" s="27">
        <f>IFERROR(IF(PAAR!$B$10="English",PAAR!$D108,IF(PAAR!$B$10="Français",VLOOKUP(PAAR!$D108,For_EN[],3,0),IF(PAAR!$B$10="Español",VLOOKUP(PAAR!$D108,For_EN[[Español]:[English]],2,0)))),0)</f>
        <v>0</v>
      </c>
      <c r="D49" s="18">
        <f>PAAR!F108</f>
        <v>0</v>
      </c>
      <c r="E49" s="19" t="str">
        <f>PAAR!G108</f>
        <v/>
      </c>
      <c r="F49" s="26">
        <f>PAAR!H108</f>
        <v>0</v>
      </c>
      <c r="G49" s="19"/>
      <c r="H49" s="19">
        <f t="shared" si="0"/>
        <v>0</v>
      </c>
      <c r="I49" s="24"/>
      <c r="J49" s="28"/>
    </row>
    <row r="50" spans="1:10" x14ac:dyDescent="0.3">
      <c r="A50" s="27">
        <f>IFERROR(IF(PAAR!$B$10="English",PAAR!$A109,IF(PAAR!$B$10="Français",VLOOKUP(PAAR!$A109,For_EN[],3,0),IF(PAAR!$B$10="Español",VLOOKUP(PAAR!$A109,For_EN[[Español]:[English]],2,0)))),0)</f>
        <v>0</v>
      </c>
      <c r="B50" s="27">
        <f>IFERROR(IF(PAAR!$B$10="English",PAAR!$B109,IF(PAAR!$B$10="Français",VLOOKUP(PAAR!$B109,For_EN[],3,0),IF(PAAR!$B$10="Español",VLOOKUP(PAAR!$B109,For_EN[[Español]:[English]],2,0)))),0)</f>
        <v>0</v>
      </c>
      <c r="C50" s="27">
        <f>IFERROR(IF(PAAR!$B$10="English",PAAR!$D109,IF(PAAR!$B$10="Français",VLOOKUP(PAAR!$D109,For_EN[],3,0),IF(PAAR!$B$10="Español",VLOOKUP(PAAR!$D109,For_EN[[Español]:[English]],2,0)))),0)</f>
        <v>0</v>
      </c>
      <c r="D50" s="18">
        <f>PAAR!F109</f>
        <v>0</v>
      </c>
      <c r="E50" s="19" t="str">
        <f>PAAR!G109</f>
        <v/>
      </c>
      <c r="F50" s="26">
        <f>PAAR!H109</f>
        <v>0</v>
      </c>
      <c r="G50" s="19"/>
      <c r="H50" s="19">
        <f t="shared" si="0"/>
        <v>0</v>
      </c>
      <c r="I50" s="24"/>
      <c r="J50" s="28"/>
    </row>
    <row r="51" spans="1:10" x14ac:dyDescent="0.3">
      <c r="A51" s="27">
        <f>IFERROR(IF(PAAR!$B$10="English",PAAR!$A111,IF(PAAR!$B$10="Français",VLOOKUP(PAAR!$A111,For_EN[],3,0),IF(PAAR!$B$10="Español",VLOOKUP(PAAR!$A111,For_EN[[Español]:[English]],2,0)))),0)</f>
        <v>0</v>
      </c>
      <c r="B51" s="27">
        <f>IFERROR(IF(PAAR!$B$10="English",PAAR!$B111,IF(PAAR!$B$10="Français",VLOOKUP(PAAR!$B111,For_EN[],3,0),IF(PAAR!$B$10="Español",VLOOKUP(PAAR!$B111,For_EN[[Español]:[English]],2,0)))),0)</f>
        <v>0</v>
      </c>
      <c r="C51" s="27">
        <f>IFERROR(IF(PAAR!$B$10="English",PAAR!$D111,IF(PAAR!$B$10="Français",VLOOKUP(PAAR!$D111,For_EN[],3,0),IF(PAAR!$B$10="Español",VLOOKUP(PAAR!$D111,For_EN[[Español]:[English]],2,0)))),0)</f>
        <v>0</v>
      </c>
      <c r="D51" s="18">
        <f>PAAR!F111</f>
        <v>0</v>
      </c>
      <c r="E51" s="19" t="str">
        <f>PAAR!G111</f>
        <v/>
      </c>
      <c r="F51" s="26">
        <f>PAAR!H111</f>
        <v>0</v>
      </c>
      <c r="G51" s="19"/>
      <c r="H51" s="19">
        <f t="shared" si="0"/>
        <v>0</v>
      </c>
      <c r="I51" s="24"/>
      <c r="J51" s="28"/>
    </row>
    <row r="52" spans="1:10" x14ac:dyDescent="0.3">
      <c r="A52" s="27">
        <f>IFERROR(IF(PAAR!$B$10="English",PAAR!$A116,IF(PAAR!$B$10="Français",VLOOKUP(PAAR!$A116,For_EN[],3,0),IF(PAAR!$B$10="Español",VLOOKUP(PAAR!$A116,For_EN[[Español]:[English]],2,0)))),0)</f>
        <v>0</v>
      </c>
      <c r="B52" s="27">
        <f>IFERROR(IF(PAAR!$B$10="English",PAAR!$B116,IF(PAAR!$B$10="Français",VLOOKUP(PAAR!$B116,For_EN[],3,0),IF(PAAR!$B$10="Español",VLOOKUP(PAAR!$B116,For_EN[[Español]:[English]],2,0)))),0)</f>
        <v>0</v>
      </c>
      <c r="C52" s="27">
        <f>IFERROR(IF(PAAR!$B$10="English",PAAR!$D116,IF(PAAR!$B$10="Français",VLOOKUP(PAAR!$D116,For_EN[],3,0),IF(PAAR!$B$10="Español",VLOOKUP(PAAR!$D116,For_EN[[Español]:[English]],2,0)))),0)</f>
        <v>0</v>
      </c>
      <c r="D52" s="18">
        <f>PAAR!F116</f>
        <v>0</v>
      </c>
      <c r="E52" s="19" t="str">
        <f>PAAR!G116</f>
        <v/>
      </c>
      <c r="F52" s="26">
        <f>PAAR!H116</f>
        <v>0</v>
      </c>
      <c r="G52" s="19"/>
      <c r="H52" s="19">
        <f t="shared" si="0"/>
        <v>0</v>
      </c>
      <c r="I52" s="24"/>
      <c r="J52" s="28"/>
    </row>
    <row r="53" spans="1:10" ht="25.35" customHeight="1" x14ac:dyDescent="0.3">
      <c r="A53" s="20" t="s">
        <v>29</v>
      </c>
      <c r="B53" s="20"/>
      <c r="C53" s="20"/>
      <c r="D53" s="21">
        <f>PAAR!F117</f>
        <v>0</v>
      </c>
      <c r="E53" s="21">
        <f>PAAR!G117</f>
        <v>0</v>
      </c>
      <c r="F53" s="22"/>
      <c r="G53" s="21">
        <f>SUM(G28:G52)</f>
        <v>0</v>
      </c>
      <c r="H53" s="21">
        <f>SUM(H28:H52)</f>
        <v>0</v>
      </c>
      <c r="I53" s="22"/>
      <c r="J53" s="22"/>
    </row>
  </sheetData>
  <sheetProtection algorithmName="SHA-512" hashValue="T7cQQcheteJzr5d8HcK8ztt7iUcJ16q8aJBK40oq96mxMc4MLStvgQZ8obs/kTK+HqK9Fw7vyoy/lETBcIUulw==" saltValue="RPN7WMjvwRnDfT/FE69bqw==" spinCount="100000" sheet="1" formatRows="0" insertRows="0"/>
  <mergeCells count="16">
    <mergeCell ref="A12:D12"/>
    <mergeCell ref="A4:J4"/>
    <mergeCell ref="A5:J5"/>
    <mergeCell ref="A6:B6"/>
    <mergeCell ref="A7:B7"/>
    <mergeCell ref="A8:B8"/>
    <mergeCell ref="A20:J20"/>
    <mergeCell ref="A21:J23"/>
    <mergeCell ref="A25:J25"/>
    <mergeCell ref="A26:J26"/>
    <mergeCell ref="B13:D13"/>
    <mergeCell ref="B14:D14"/>
    <mergeCell ref="B15:D15"/>
    <mergeCell ref="B16:D16"/>
    <mergeCell ref="B17:D17"/>
    <mergeCell ref="A19:J19"/>
  </mergeCells>
  <dataValidations count="4">
    <dataValidation type="decimal" operator="greaterThanOrEqual" allowBlank="1" showInputMessage="1" showErrorMessage="1" sqref="J28:J52 G28:G52" xr:uid="{00000000-0002-0000-0700-000000000000}">
      <formula1>0</formula1>
    </dataValidation>
    <dataValidation type="decimal" operator="greaterThanOrEqual" allowBlank="1" showInputMessage="1" showErrorMessage="1" error="Please input numbers only" sqref="D28:E52" xr:uid="{00000000-0002-0000-0700-000001000000}">
      <formula1>0</formula1>
    </dataValidation>
    <dataValidation operator="greaterThanOrEqual" allowBlank="1" showInputMessage="1" showErrorMessage="1" error="Please input numbers only" sqref="F28:F53" xr:uid="{00000000-0002-0000-0700-000002000000}"/>
    <dataValidation type="decimal" operator="greaterThanOrEqual" allowBlank="1" showInputMessage="1" showErrorMessage="1" prompt="Please do not overwrite" sqref="H28:H52" xr:uid="{00000000-0002-0000-0700-000003000000}">
      <formula1>0</formula1>
    </dataValidation>
  </dataValidations>
  <pageMargins left="0.25" right="0.25" top="0.75" bottom="0.75" header="0.3" footer="0.3"/>
  <pageSetup paperSize="8" scale="44" fitToHeight="0" orientation="landscape" r:id="rId1"/>
  <drawing r:id="rId2"/>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00000000-0002-0000-0700-000004000000}">
          <x14:formula1>
            <xm:f>'Dropdown Data'!$F$18:$F$21</xm:f>
          </x14:formula1>
          <xm:sqref>I28:I52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B82F3FDC0493647B521A7A424B5B012" ma:contentTypeVersion="5" ma:contentTypeDescription=" Working Document (0 years retention period)" ma:contentTypeScope="" ma:versionID="988ef2041f9b574b4153810260189b2d">
  <xsd:schema xmlns:xsd="http://www.w3.org/2001/XMLSchema" xmlns:xs="http://www.w3.org/2001/XMLSchema" xmlns:p="http://schemas.microsoft.com/office/2006/metadata/properties" xmlns:ns2="a03ac030-8fc0-429e-a59d-aec15056182b" xmlns:ns3="http://schemas.microsoft.com/sharepoint/v4" xmlns:ns4="2219519e-2df8-4e68-9bc8-47ece53c639c" targetNamespace="http://schemas.microsoft.com/office/2006/metadata/properties" ma:root="true" ma:fieldsID="ccd14a736a2985a4fd4c1287b5566216" ns2:_="" ns3:_="" ns4:_="">
    <xsd:import namespace="a03ac030-8fc0-429e-a59d-aec15056182b"/>
    <xsd:import namespace="http://schemas.microsoft.com/sharepoint/v4"/>
    <xsd:import namespace="2219519e-2df8-4e68-9bc8-47ece53c639c"/>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19519e-2df8-4e68-9bc8-47ece53c639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3NAZ7T4E3CZ3-539361286-687</_dlc_DocId>
    <_dlc_DocIdUrl xmlns="a03ac030-8fc0-429e-a59d-aec15056182b">
      <Url>https://tgf.sharepoint.com/sites/TSA2F1/A2FD/_layouts/15/DocIdRedir.aspx?ID=3NAZ7T4E3CZ3-539361286-687</Url>
      <Description>3NAZ7T4E3CZ3-539361286-687</Description>
    </_dlc_DocIdUrl>
    <IconOverlay xmlns="http://schemas.microsoft.com/sharepoint/v4" xsi:nil="true"/>
  </documentManagement>
</p:properties>
</file>

<file path=customXml/item4.xml>��< ? x m l   v e r s i o n = " 1 . 0 "   e n c o d i n g = " u t f - 1 6 " ? > < D a t a M a s h u p   x m l n s = " h t t p : / / s c h e m a s . m i c r o s o f t . c o m / D a t a M a s h u p " > A A A A A C U E A A B Q S w M E F A A C A A g A z 1 P s T 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z 1 P s 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9 T 7 E 7 I u T g v H A E A A A w D A A A T A B w A R m 9 y b X V s Y X M v U 2 V j d G l v b j E u b S C i G A A o o B Q A A A A A A A A A A A A A A A A A A A A A A A A A A A D V k U 9 r h D A Q x e + C 3 y H Y i 4 I s L D 0 u H o p b 6 K V / q E I P I i W b n V b Z m C y T S d k i f v f G V V o r L j 0 3 l 8 D M 5 P c m 7 x k Q V G v F s u F e b 3 z P 9 0 z F E f b s X u + t h N c H 3 g B L m A T y P e Z O p i 2 K v n J 7 E i B X q U U E R S 8 a D z u t D 2 H U F v 2 L J M j 5 T s J 1 U H Z F q h W 5 k T I e A F d B W n H 1 7 h T y z y M E j n Q e X e X I l X n T 2 K R a 2 k b 1 T R M O a n H b B u M + r K c H M S P X Z g Q n 6 r r o G / w M j f 5 w 4 E e q A N n A M T 8 K G U j 3 z 7 E c z v a I Z x I T 7 B P q R p M b v A O + B 5 w Q x 8 5 Y D y 9 t E L N i n L y R M h N c c j Q J o Y U y W j R l / Y c r C y v 1 F p 2 d L 2 f m + F 6 t l j W m Y Q 9 p / b e c t / Y o a 8 E J J p F s a 0 O 1 E j T P 9 5 c R C 4 D N F 1 B L A Q I t A B Q A A g A I A M 9 T 7 E 7 G r a w E p w A A A P g A A A A S A A A A A A A A A A A A A A A A A A A A A A B D b 2 5 m a W c v U G F j a 2 F n Z S 5 4 b W x Q S w E C L Q A U A A I A C A D P U + x O D 8 r p q 6 Q A A A D p A A A A E w A A A A A A A A A A A A A A A A D z A A A A W 0 N v b n R l b n R f V H l w Z X N d L n h t b F B L A Q I t A B Q A A g A I A M 9 T 7 E 7 I u T g v H A E A A A w D A A A T A A A A A A A A A A A A A A A A A O Q B A A B G b 3 J t d W x h c y 9 T Z W N 0 a W 9 u M S 5 t U E s F B g A A A A A D A A M A w g A A A E 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h k S A A A A A A A A 9 x 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1 v Z H V s Z V 9 O Y W 1 l 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x O S 0 w N y 0 w M V Q x N D o y N D o 0 N i 4 3 N T E y M z I y W i I g L z 4 8 R W 5 0 c n k g V H l w Z T 0 i R m l s b E N v b H V t b l R 5 c G V z I i B W Y W x 1 Z T 0 i c 0 J n P T 0 i I C 8 + P E V u d H J 5 I F R 5 c G U 9 I k Z p b G x D b 2 x 1 b W 5 O Y W 1 l c y I g V m F s d W U 9 I n N b J n F 1 b 3 Q 7 W 0 5 h b W V d 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T W 9 k d W x l X 0 5 h b W U v Q 2 h h b m d l Z C B U e X B l M S 5 7 W 0 5 h b W V d L D B 9 J n F 1 b 3 Q 7 X S w m c X V v d D t D b 2 x 1 b W 5 D b 3 V u d C Z x d W 9 0 O z o x L C Z x d W 9 0 O 0 t l e U N v b H V t b k 5 h b W V z J n F 1 b 3 Q 7 O l t d L C Z x d W 9 0 O 0 N v b H V t b k l k Z W 5 0 a X R p Z X M m c X V v d D s 6 W y Z x d W 9 0 O 1 N l Y 3 R p b 2 4 x L 0 1 v Z H V s Z V 9 O Y W 1 l L 0 N o Y W 5 n Z W Q g V H l w Z T E u e 1 t O Y W 1 l X S w w f S Z x d W 9 0 O 1 0 s J n F 1 b 3 Q 7 U m V s Y X R p b 2 5 z a G l w S W 5 m b y Z x d W 9 0 O z p b X X 0 i I C 8 + P C 9 T d G F i b G V F b n R y a W V z P j w v S X R l b T 4 8 S X R l b T 4 8 S X R l b U x v Y 2 F 0 a W 9 u P j x J d G V t V H l w Z T 5 G b 3 J t d W x h P C 9 J d G V t V H l w Z T 4 8 S X R l b V B h d G g + U 2 V j d G l v b j E v T W 9 k d W x l X 0 5 h b W U v U 2 9 1 c m N l P C 9 J d G V t U G F 0 a D 4 8 L 0 l 0 Z W 1 M b 2 N h d G l v b j 4 8 U 3 R h Y m x l R W 5 0 c m l l c y A v P j w v S X R l b T 4 8 S X R l b T 4 8 S X R l b U x v Y 2 F 0 a W 9 u P j x J d G V t V H l w Z T 5 G b 3 J t d W x h P C 9 J d G V t V H l w Z T 4 8 S X R l b V B h d G g + U 2 V j d G l v b j E v T W 9 k d W x l X 0 5 h b W U v Q 2 h h b m d l Z C U y M F R 5 c G U 8 L 0 l 0 Z W 1 Q Y X R o P j w v S X R l b U x v Y 2 F 0 a W 9 u P j x T d G F i b G V F b n R y a W V z I C 8 + P C 9 J d G V t P j x J d G V t P j x J d G V t T G 9 j Y X R p b 2 4 + P E l 0 Z W 1 U e X B l P k Z v c m 1 1 b G E 8 L 0 l 0 Z W 1 U e X B l P j x J d G V t U G F 0 a D 5 T Z W N 0 a W 9 u M S 9 N b 2 R 1 b G V f T m F t Z S 9 S Z W 1 v d m V k J T I w T 3 R o Z X I l M j B D b 2 x 1 b W 5 z P C 9 J d G V t U G F 0 a D 4 8 L 0 l 0 Z W 1 M b 2 N h d G l v b j 4 8 U 3 R h Y m x l R W 5 0 c m l l c y A v P j w v S X R l b T 4 8 S X R l b T 4 8 S X R l b U x v Y 2 F 0 a W 9 u P j x J d G V t V H l w Z T 5 G b 3 J t d W x h P C 9 J d G V t V H l w Z T 4 8 S X R l b V B h d G g + U 2 V j d G l v b j E v T W 9 k d W x l X 0 5 h b W U v U H J v b W 9 0 Z W Q l M j B I Z W F k Z X J z P C 9 J d G V t U G F 0 a D 4 8 L 0 l 0 Z W 1 M b 2 N h d G l v b j 4 8 U 3 R h Y m x l R W 5 0 c m l l c y A v P j w v S X R l b T 4 8 S X R l b T 4 8 S X R l b U x v Y 2 F 0 a W 9 u P j x J d G V t V H l w Z T 5 G b 3 J t d W x h P C 9 J d G V t V H l w Z T 4 8 S X R l b V B h d G g + U 2 V j d G l v b j E v T W 9 k d W x l X 0 5 h b W U v Q 2 h h b m d l Z C U y M F R 5 c G U x P C 9 J d G V t U G F 0 a D 4 8 L 0 l 0 Z W 1 M b 2 N h d G l v b j 4 8 U 3 R h Y m x l R W 5 0 c m l l c y A v P j w v S X R l b T 4 8 S X R l b T 4 8 S X R l b U x v Y 2 F 0 a W 9 u P j x J d G V t V H l w Z T 5 G b 3 J t d W x h P C 9 J d G V t V H l w Z T 4 8 S X R l b V B h d G g + U 2 V j d G l v b j E v V G F i b G U z 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1 I i A v P j x F b n R y e S B U e X B l P S J S Z W N v d m V y e V R h c m d l d E N v b H V t b i I g V m F s d W U 9 I m w x I i A v P j x F b n R y e S B U e X B l P S J S Z W N v d m V y e V R h c m d l d F J v d y I g V m F s d W U 9 I m w x I i A v P j x F b n R y e S B U e X B l P S J B Z G R l Z F R v R G F 0 Y U 1 v Z G V s I i B W Y W x 1 Z T 0 i b D A i I C 8 + P E V u d H J 5 I F R 5 c G U 9 I k Z p b G x D b 3 V u d C I g V m F s d W U 9 I m w y I i A v P j x F b n R y e S B U e X B l P S J G a W x s R X J y b 3 J D b 2 R l I i B W Y W x 1 Z T 0 i c 1 V u a 2 5 v d 2 4 i I C 8 + P E V u d H J 5 I F R 5 c G U 9 I k Z p b G x F c n J v c k N v d W 5 0 I i B W Y W x 1 Z T 0 i b D A i I C 8 + P E V u d H J 5 I F R 5 c G U 9 I k Z p b G x M Y X N 0 V X B k Y X R l Z C I g V m F s d W U 9 I m Q y M D E 5 L T A 3 L T E y V D A 4 O j E 2 O j A x L j g 5 M j M 2 M T Z a I i A v P j x F b n R y e S B U e X B l P S J G a W x s Q 2 9 s d W 1 u V H l w Z X M i I F Z h b H V l P S J z Q m c 9 P S I g L z 4 8 R W 5 0 c n k g V H l w Z T 0 i R m l s b E N v b H V t b k 5 h b W V z I i B W Y W x 1 Z T 0 i c 1 s m c X V v d D s g T W 9 k d W x l I E 5 h b W U m c X V v d D t d I i A v P j x F b n R y e S B U e X B l P S J G a W x s U 3 R h d H V z I i B W Y W x 1 Z T 0 i c 0 N v b X B s Z X R l I i A v P j x F b n R y e S B U e X B l P S J S Z W x h d G l v b n N o a X B J b m Z v Q 2 9 u d G F p b m V y I i B W Y W x 1 Z T 0 i c 3 s m c X V v d D t j b 2 x 1 b W 5 D b 3 V u d C Z x d W 9 0 O z o x L C Z x d W 9 0 O 2 t l e U N v b H V t b k 5 h b W V z J n F 1 b 3 Q 7 O l s m c X V v d D s g T W 9 k d W x l I E 5 h b W U m c X V v d D t d L C Z x d W 9 0 O 3 F 1 Z X J 5 U m V s Y X R p b 2 5 z a G l w c y Z x d W 9 0 O z p b X S w m c X V v d D t j b 2 x 1 b W 5 J Z G V u d G l 0 a W V z J n F 1 b 3 Q 7 O l s m c X V v d D t T Z W N 0 a W 9 u M S 9 U Y W J s Z T M v Q 2 h h b m d l Z C B U e X B l L n s g T W 9 k d W x l I E 5 h b W U s M H 0 m c X V v d D t d L C Z x d W 9 0 O 0 N v b H V t b k N v d W 5 0 J n F 1 b 3 Q 7 O j E s J n F 1 b 3 Q 7 S 2 V 5 Q 2 9 s d W 1 u T m F t Z X M m c X V v d D s 6 W y Z x d W 9 0 O y B N b 2 R 1 b G U g T m F t Z S Z x d W 9 0 O 1 0 s J n F 1 b 3 Q 7 Q 2 9 s d W 1 u S W R l b n R p d G l l c y Z x d W 9 0 O z p b J n F 1 b 3 Q 7 U 2 V j d G l v b j E v V G F i b G U z L 0 N o Y W 5 n Z W Q g V H l w Z S 5 7 I E 1 v Z H V s Z S B O Y W 1 l 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z L 1 J l b W 9 2 Z W Q l M j B E d X B s a W N h d G V z P C 9 J d G V t U G F 0 a D 4 8 L 0 l 0 Z W 1 M b 2 N h d G l v b j 4 8 U 3 R h Y m x l R W 5 0 c m l l c y A v P j w v S X R l b T 4 8 L 0 l 0 Z W 1 z P j w v T G 9 j Y W x Q Y W N r Y W d l T W V 0 Y W R h d G F G a W x l P h Y A A A B Q S w U G A A A A A A A A A A A A A A A A A A A A A A A A 2 g A A A A E A A A D Q j J 3 f A R X R E Y x 6 A M B P w p f r A Q A A A L c 3 f 2 q x w V B I h 2 7 Y K e 3 A 5 P U A A A A A A g A A A A A A A 2 Y A A M A A A A A Q A A A A K t U 1 3 t Q / H p j b 1 M P i e R Q e e w A A A A A E g A A A o A A A A B A A A A B V 3 n H I L g v H x I N u m 9 L g 6 g U + U A A A A A D c D Y q Y 0 B c 1 P q x D w J / z q Q h A B M B b z Z a F u 5 W V m P H X v M C c f I u 4 T 8 V W 1 e g 3 6 J G v m G t u c K i M A 6 h 4 o W T a C o O n d 3 j j C h + 4 m P J N Q E Q M q C 9 7 z k F x 1 S J 5 F A A A A F S u / D W l S g S g d 6 U V 9 / b a w O E w 1 x K P < / D a t a M a s h u p > 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B85C08-57A9-490B-BF9B-EA2F3CC1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http://schemas.microsoft.com/sharepoint/v4"/>
    <ds:schemaRef ds:uri="2219519e-2df8-4e68-9bc8-47ece53c6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2C3852-59EA-40AB-873F-7DBBDFC063D4}">
  <ds:schemaRefs>
    <ds:schemaRef ds:uri="http://schemas.microsoft.com/sharepoint/events"/>
  </ds:schemaRefs>
</ds:datastoreItem>
</file>

<file path=customXml/itemProps3.xml><?xml version="1.0" encoding="utf-8"?>
<ds:datastoreItem xmlns:ds="http://schemas.openxmlformats.org/officeDocument/2006/customXml" ds:itemID="{FAFD8EB1-C9E7-4E6B-80BE-7056C8FD86F9}">
  <ds:schemaRefs>
    <ds:schemaRef ds:uri="http://schemas.microsoft.com/office/2006/documentManagement/types"/>
    <ds:schemaRef ds:uri="2219519e-2df8-4e68-9bc8-47ece53c639c"/>
    <ds:schemaRef ds:uri="a03ac030-8fc0-429e-a59d-aec15056182b"/>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2647E82C-1B1D-4BF7-A18F-340FBCF3B26E}">
  <ds:schemaRefs>
    <ds:schemaRef ds:uri="http://schemas.microsoft.com/DataMashup"/>
  </ds:schemaRefs>
</ds:datastoreItem>
</file>

<file path=customXml/itemProps5.xml><?xml version="1.0" encoding="utf-8"?>
<ds:datastoreItem xmlns:ds="http://schemas.openxmlformats.org/officeDocument/2006/customXml" ds:itemID="{1E4A77B7-EF83-4ED6-B26F-1B6FA60FAC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96</vt:i4>
      </vt:variant>
    </vt:vector>
  </HeadingPairs>
  <TitlesOfParts>
    <vt:vector size="98" baseType="lpstr">
      <vt:lpstr>Instructions</vt:lpstr>
      <vt:lpstr>PAAR</vt:lpstr>
      <vt:lpstr>_02ad39f3_57e3_49df_801f_0b57a1bdfb84</vt:lpstr>
      <vt:lpstr>_02bdc5b6_f405_4455_84ca_aac645fac99a</vt:lpstr>
      <vt:lpstr>_0aba1aad_a2db_4f91_bf15_fb17938568c4</vt:lpstr>
      <vt:lpstr>_0b156c7e_5d2f_4042_9bc9_55e6ef8d1f9e</vt:lpstr>
      <vt:lpstr>_100e0d0a_853d_42fd_ac33_2c0488ef7758</vt:lpstr>
      <vt:lpstr>_108f5ad8_7393_426d_9f7c_bae12068cdd8</vt:lpstr>
      <vt:lpstr>_12f80f5d_30f8_40b3_940d_52e55da78e79</vt:lpstr>
      <vt:lpstr>_1380a560_8917_4a6c_8643_5eaf67a107ec</vt:lpstr>
      <vt:lpstr>_1beb92be_190d_487d_8ba8_7231ac46b0f6</vt:lpstr>
      <vt:lpstr>_1d959eb1_25e0_459c_be70_75087b3e8e5c</vt:lpstr>
      <vt:lpstr>_1e83f210_e875_4af6_91e5_ac9c698a0120</vt:lpstr>
      <vt:lpstr>_200601b2_d857_4b7b_b9c8_b4b1dcfdbead</vt:lpstr>
      <vt:lpstr>_246c9ece_37cf_4f3d_bb58_d0705dabf0a1</vt:lpstr>
      <vt:lpstr>_2a721706_e90e_49c0_9b1b_9fe9a5604342</vt:lpstr>
      <vt:lpstr>_2d92d753_f6bf_4a5c_b057_9dc6f5816fb7</vt:lpstr>
      <vt:lpstr>_2e0733e5_9f9a_4068_8140_d34067ae9602</vt:lpstr>
      <vt:lpstr>_2f6b97be_955e_4555_b176_24eda76d7f6e</vt:lpstr>
      <vt:lpstr>_2fdc3edb_3b18_4068_b529_5df0f3710fc1</vt:lpstr>
      <vt:lpstr>_36f9532d_a51f_4081_9b33_d12464ae83b3</vt:lpstr>
      <vt:lpstr>_37f5b219_b7be_4068_92cf_9912ba353f53</vt:lpstr>
      <vt:lpstr>_39458981_54f6_4afa_ad0b_1abb0155050c</vt:lpstr>
      <vt:lpstr>_3a17e598_913f_4164_9970_95748140b3f3</vt:lpstr>
      <vt:lpstr>_3bced8e2_f8b6_4fbd_833e_c9cd21a3bbd8</vt:lpstr>
      <vt:lpstr>_3ed08b87_0856_47c6_ac1b_a0f75fac0829</vt:lpstr>
      <vt:lpstr>_4165c931_ccea_48b3_b6b8_b79823fbb780</vt:lpstr>
      <vt:lpstr>_42f04d30_cada_454c_b1b6_632a2aba90a2</vt:lpstr>
      <vt:lpstr>_43011b08_5bec_4974_8f93_a93601785563</vt:lpstr>
      <vt:lpstr>_43f42dc0_b49b_49bb_adf2_ff4aa3aeb9af</vt:lpstr>
      <vt:lpstr>_4674e4d5_5bf9_49ef_89e0_66eecaf67bfc</vt:lpstr>
      <vt:lpstr>_47248bf4_333e_4cf5_ab12_1664f6307394</vt:lpstr>
      <vt:lpstr>_4a840919_0905_4a1f_b4c7_fac45d99a9b3</vt:lpstr>
      <vt:lpstr>_4b6deeee_22f4_4978_af46_2f3f3b997083</vt:lpstr>
      <vt:lpstr>_4bdaa627_e613_4884_884e_9af563e81977</vt:lpstr>
      <vt:lpstr>_4fcd4c75_0cb5_47e0_80dc_d4dc6d52d7ab</vt:lpstr>
      <vt:lpstr>_514f35f9_1e87_4a11_ae79_17984f0da986</vt:lpstr>
      <vt:lpstr>_5252a73d_22e0_4a08_acbd_c5c7556fb6db</vt:lpstr>
      <vt:lpstr>_540f1fe9_0285_4ef3_81d9_5887d6ae37cb</vt:lpstr>
      <vt:lpstr>_5af35f97_4d7e_4e31_a529_293afd51e986</vt:lpstr>
      <vt:lpstr>_5c2decfc_19a2_4428_8964_baa83343b66f</vt:lpstr>
      <vt:lpstr>_616a9b6c_adcb_465e_9d12_aece5062f9ff</vt:lpstr>
      <vt:lpstr>_63a6d78c_0d06_428d_b1d8_7f467af58f32</vt:lpstr>
      <vt:lpstr>_6a4d5129_3c60_4b5c_99fa_99f187281ae6</vt:lpstr>
      <vt:lpstr>_6b9feab1_8a4e_4def_b9ea_d11b120def49</vt:lpstr>
      <vt:lpstr>_6c64e49b_420c_49d6_91eb_6f53bed8c310</vt:lpstr>
      <vt:lpstr>_6fab634e_ba2b_4907_88c0_020129f5d1d5</vt:lpstr>
      <vt:lpstr>_6fb8cdbb_658c_42c9_baa9_287e8003cb95</vt:lpstr>
      <vt:lpstr>_720d31b9_1eed_4b0b_9a73_79810b734349</vt:lpstr>
      <vt:lpstr>_735757ee_ca56_403a_ba6d_821953adfaa1</vt:lpstr>
      <vt:lpstr>_76895d3d_8612_4598_992e_68a7a3b1bec0</vt:lpstr>
      <vt:lpstr>_77e8fde8_f32c_4bc9_9276_d7590ae5c138</vt:lpstr>
      <vt:lpstr>_77efa5dd_9430_4266_9106_060c94e3525f</vt:lpstr>
      <vt:lpstr>_83b4b2b1_91da_4273_bb28_92579fd58b98</vt:lpstr>
      <vt:lpstr>_84f4f1c9_46d9_4d50_a578_70a0e140218e</vt:lpstr>
      <vt:lpstr>_8a19c987_bb5e_4dd5_b228_3f858988819f</vt:lpstr>
      <vt:lpstr>_8a4875f0_12c9_4b27_9d65_fc9de4040357</vt:lpstr>
      <vt:lpstr>_92fd79a5_236d_4c37_8d93_672656baa59d</vt:lpstr>
      <vt:lpstr>_94903140_df63_4838_b151_057f4b07305d</vt:lpstr>
      <vt:lpstr>_955d5dfa_899b_4044_bb68_9f852088faad</vt:lpstr>
      <vt:lpstr>_98683e66_00c0_4421_8d8e_08e5bd010020</vt:lpstr>
      <vt:lpstr>_98e9a85d_eea9_4a6f_9d7b_2208ff60b346</vt:lpstr>
      <vt:lpstr>_9b1a1afa_6ff0_4b63_99c7_81e1448db497</vt:lpstr>
      <vt:lpstr>_9be834b4_a26b_4262_908b_a17288c66a03</vt:lpstr>
      <vt:lpstr>_9dca9c75_8637_4106_a7b1_ad0381862a53</vt:lpstr>
      <vt:lpstr>_9fab802b_0c12_4609_9f3c_8910b7c9e5c8</vt:lpstr>
      <vt:lpstr>_a675865b_d1cf_41a8_b436_12dfc45ca429</vt:lpstr>
      <vt:lpstr>_ae238f09_06b7_4710_962a_a5f6a9de8456</vt:lpstr>
      <vt:lpstr>_b08a4c41_6e06_41b4_8de7_d7d4c4a5b0d0</vt:lpstr>
      <vt:lpstr>_b1e6fc1c_8ed8_4170_9175_366ea26d1fbd</vt:lpstr>
      <vt:lpstr>_b49f5148_45f2_4444_969f_cb60a476e6aa</vt:lpstr>
      <vt:lpstr>_ba4716e8_d1f2_4b6f_a64b_6cd058691c18</vt:lpstr>
      <vt:lpstr>_bc7903d4_63ad_46e5_8193_415282ed7994</vt:lpstr>
      <vt:lpstr>_bd1a71fb_21a6_4736_8941_5128f28a0c38</vt:lpstr>
      <vt:lpstr>_c33428e4_6095_46db_b4fd_df3facaf1c60</vt:lpstr>
      <vt:lpstr>_c42e2362_c27a_4990_84c5_bf06079e3898</vt:lpstr>
      <vt:lpstr>_c4b1b70f_1237_4bc6_aac4_6ff4977dfc62</vt:lpstr>
      <vt:lpstr>_cf51b15d_67aa_47fe_831c_8acb1e0e9d34</vt:lpstr>
      <vt:lpstr>_d60c1176_8250_4608_ba63_a3aa2999088d</vt:lpstr>
      <vt:lpstr>_e25ecbd0_9feb_4e3e_9eba_16e28d17c524</vt:lpstr>
      <vt:lpstr>_e61f5e65_2380_4c24_a2fc_986f3a3bdaa3</vt:lpstr>
      <vt:lpstr>_e7531f29_fe42_42f2_b46f_bfe48c63b6bb</vt:lpstr>
      <vt:lpstr>_f286ecd9_5053_4e73_b002_325ea2e11a14</vt:lpstr>
      <vt:lpstr>_f6b2f159_6c81_4d6a_82a6_2d671899269c</vt:lpstr>
      <vt:lpstr>_fcb0a822_ddff_4280_a0bf_4334a6e3465f</vt:lpstr>
      <vt:lpstr>_ffcb7369_0e6a_488d_b74d_d05766e525a6</vt:lpstr>
      <vt:lpstr>AIM_Funding_Request__c.AIM_Funding_Request_Currency__c</vt:lpstr>
      <vt:lpstr>AIM_Funding_Request__c.AIM_TRP_Review_Outcome__c</vt:lpstr>
      <vt:lpstr>Modules!Extract</vt:lpstr>
      <vt:lpstr>L1FR_PAAR_UQD_Intervention__c.L1FR_Applicant_Priority_Rating__c</vt:lpstr>
      <vt:lpstr>L1FR_PAAR_UQD_Intervention__c.L1FR_Status__c</vt:lpstr>
      <vt:lpstr>L1FR_PAAR_UQD_Intervention__c.L1FR_TRP_Priority__c</vt:lpstr>
      <vt:lpstr>PICKLISTKEYVALUEPAIR</vt:lpstr>
      <vt:lpstr>'Add Info-Info Supp-Info Ad'!Print_Area</vt:lpstr>
      <vt:lpstr>'Additional Info (EN)'!Print_Area</vt:lpstr>
      <vt:lpstr>PAAR!Print_Area</vt:lpstr>
      <vt:lpstr>'PAAR (EN)'!Print_Area</vt:lpstr>
      <vt:lpstr>XAuthorInvalidPicklistData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Shreya Gurubacharya</dc:creator>
  <cp:lastModifiedBy>Delphine De Quina</cp:lastModifiedBy>
  <dcterms:created xsi:type="dcterms:W3CDTF">2018-07-31T08:09:43Z</dcterms:created>
  <dcterms:modified xsi:type="dcterms:W3CDTF">2020-07-10T13:50:23Z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0x010100DB1926E75FE6D448A94BA4FC7E9CAC0400EB82F3FDC0493647B521A7A424B5B012</vt:lpwstr>
  </property>
  <property fmtid="{D5CDD505-2E9C-101B-9397-08002B2CF9AE}" pid="3" name="_dlc_DocIdItemGuid">
    <vt:lpwstr>3d58d2e6-eb8c-4acb-b525-aebf403bbe8f</vt:lpwstr>
  </property>
  <property fmtid="{D5CDD505-2E9C-101B-9397-08002B2CF9AE}" pid="4" name="AuthorIds_UIVersion_3584">
    <vt:lpwstr>174</vt:lpwstr>
  </property>
  <property fmtid="{D5CDD505-2E9C-101B-9397-08002B2CF9AE}" pid="5" name="APPBUILDER_RUNTIME_FILE">
    <vt:lpwstr>true</vt:lpwstr>
  </property>
</Properties>
</file>