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VID\Propuesta C19RM ORAS\Anexos\consultas\Reuniones MCP\Reunión MCP ES\Reunión 24 junio\"/>
    </mc:Choice>
  </mc:AlternateContent>
  <xr:revisionPtr revIDLastSave="0" documentId="8_{9E1EC66C-60D8-41E0-A9BC-12C92C11F987}" xr6:coauthVersionLast="47" xr6:coauthVersionMax="47" xr10:uidLastSave="{00000000-0000-0000-0000-000000000000}"/>
  <bookViews>
    <workbookView xWindow="660" yWindow="830" windowWidth="18540" windowHeight="9370" xr2:uid="{1F5A3155-9873-4699-BE0A-BC519149055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5" i="2" s="1"/>
  <c r="A15" i="2"/>
  <c r="C17" i="2"/>
  <c r="I16" i="2"/>
  <c r="J16" i="2" s="1"/>
  <c r="K16" i="2" s="1"/>
  <c r="C18" i="2"/>
  <c r="C8" i="2"/>
  <c r="C14" i="2" s="1"/>
  <c r="C12" i="2"/>
  <c r="C23" i="2"/>
  <c r="C24" i="2" s="1"/>
  <c r="V18" i="2"/>
  <c r="V10" i="2"/>
  <c r="W10" i="2" s="1"/>
  <c r="V9" i="2"/>
  <c r="W9" i="2" s="1"/>
  <c r="A16" i="2"/>
  <c r="V14" i="2"/>
  <c r="A14" i="2"/>
  <c r="V12" i="2"/>
  <c r="V8" i="2"/>
  <c r="V7" i="2"/>
  <c r="W7" i="2" s="1"/>
  <c r="V6" i="2"/>
  <c r="W6" i="2" s="1"/>
  <c r="O16" i="2" l="1"/>
  <c r="Q16" i="2" s="1"/>
  <c r="R16" i="2" s="1"/>
  <c r="S16" i="2" s="1"/>
  <c r="T16" i="2" s="1"/>
  <c r="W18" i="2"/>
  <c r="W14" i="2"/>
  <c r="W8" i="2"/>
  <c r="P13" i="2"/>
  <c r="I13" i="2"/>
  <c r="W12" i="2"/>
  <c r="Q13" i="2"/>
  <c r="R13" i="2"/>
  <c r="K13" i="2"/>
  <c r="S13" i="2"/>
  <c r="D13" i="2"/>
  <c r="L13" i="2"/>
  <c r="T13" i="2"/>
  <c r="E13" i="2"/>
  <c r="U13" i="2"/>
  <c r="J13" i="2"/>
  <c r="M13" i="2"/>
  <c r="F13" i="2"/>
  <c r="N13" i="2"/>
  <c r="C16" i="2"/>
  <c r="D19" i="2" s="1"/>
  <c r="G13" i="2"/>
  <c r="O13" i="2"/>
  <c r="H13" i="2"/>
  <c r="V16" i="2" l="1"/>
  <c r="W16" i="2" s="1"/>
  <c r="W19" i="2" s="1"/>
  <c r="Q19" i="2"/>
  <c r="Q20" i="2" s="1"/>
  <c r="I19" i="2"/>
  <c r="I20" i="2" s="1"/>
  <c r="W13" i="2"/>
  <c r="J19" i="2"/>
  <c r="J20" i="2" s="1"/>
  <c r="E19" i="2"/>
  <c r="E20" i="2" s="1"/>
  <c r="L19" i="2"/>
  <c r="L20" i="2" s="1"/>
  <c r="T19" i="2"/>
  <c r="T20" i="2" s="1"/>
  <c r="R19" i="2"/>
  <c r="R20" i="2" s="1"/>
  <c r="M19" i="2"/>
  <c r="M20" i="2" s="1"/>
  <c r="D20" i="2"/>
  <c r="G19" i="2"/>
  <c r="G20" i="2" s="1"/>
  <c r="U19" i="2"/>
  <c r="U20" i="2" s="1"/>
  <c r="N19" i="2"/>
  <c r="N20" i="2" s="1"/>
  <c r="K19" i="2"/>
  <c r="K20" i="2" s="1"/>
  <c r="F19" i="2"/>
  <c r="F20" i="2" s="1"/>
  <c r="H19" i="2"/>
  <c r="H20" i="2" s="1"/>
  <c r="S19" i="2"/>
  <c r="S20" i="2" s="1"/>
  <c r="O19" i="2"/>
  <c r="O20" i="2" s="1"/>
  <c r="P19" i="2"/>
  <c r="P20" i="2" s="1"/>
  <c r="W20" i="2" l="1"/>
  <c r="I21" i="2" s="1"/>
  <c r="K21" i="2" l="1"/>
  <c r="R21" i="2"/>
  <c r="S21" i="2"/>
  <c r="Q21" i="2"/>
  <c r="G21" i="2"/>
  <c r="E21" i="2"/>
  <c r="D21" i="2"/>
  <c r="T21" i="2"/>
  <c r="F21" i="2"/>
  <c r="P21" i="2"/>
  <c r="H21" i="2"/>
  <c r="U21" i="2"/>
  <c r="J21" i="2"/>
  <c r="N21" i="2"/>
  <c r="L21" i="2"/>
  <c r="O21" i="2"/>
  <c r="M21" i="2"/>
</calcChain>
</file>

<file path=xl/sharedStrings.xml><?xml version="1.0" encoding="utf-8"?>
<sst xmlns="http://schemas.openxmlformats.org/spreadsheetml/2006/main" count="45" uniqueCount="43">
  <si>
    <t>Estrategia comunicacional de sociedad civil sobre diagnóstico molecular como prueba inicial</t>
  </si>
  <si>
    <t>Implementar la conectividad para la revisión de resultados en tiempo real</t>
  </si>
  <si>
    <t>PRECIO UNITARIO</t>
  </si>
  <si>
    <t>PAISES</t>
  </si>
  <si>
    <t>Perú</t>
  </si>
  <si>
    <t>Paraguay</t>
  </si>
  <si>
    <t>Guyana</t>
  </si>
  <si>
    <t>Venezuela</t>
  </si>
  <si>
    <t>El Salvador</t>
  </si>
  <si>
    <t>Guatemala</t>
  </si>
  <si>
    <t>Honduras</t>
  </si>
  <si>
    <t>Nicaragua</t>
  </si>
  <si>
    <t>Ecuador</t>
  </si>
  <si>
    <t>Bolivia</t>
  </si>
  <si>
    <t>Colombia</t>
  </si>
  <si>
    <t>Rep. Dominicana</t>
  </si>
  <si>
    <t>Haiti</t>
  </si>
  <si>
    <t>Surinam</t>
  </si>
  <si>
    <t>Argentina</t>
  </si>
  <si>
    <t>Chile</t>
  </si>
  <si>
    <t>México</t>
  </si>
  <si>
    <t>TOTAL</t>
  </si>
  <si>
    <t>TOTAL US$</t>
  </si>
  <si>
    <t>ACTIVIDADES</t>
  </si>
  <si>
    <t>MONTO APROBADO</t>
  </si>
  <si>
    <t xml:space="preserve">ABOVE BASE ALLOCATION </t>
  </si>
  <si>
    <t>Cartuchos XDR (10 cartuchos por caja)</t>
  </si>
  <si>
    <t>Compra de GeneXpert de 10 colores y cartuchos de COVID-19 y de TB (inclui garantia)</t>
  </si>
  <si>
    <t>Reactivos en secuencia</t>
  </si>
  <si>
    <t>Cartuchos COVID (10 cartuchos por caja)</t>
  </si>
  <si>
    <t>Compra de GeneXpert de 10 colores y cartuchos de COVID-19 y de TB (incluir garantia)</t>
  </si>
  <si>
    <t>Investigación operativa de la sociedad civil sobre acceso a pruebas rapidas moleculares</t>
  </si>
  <si>
    <t>cartuchos MTB / RIF ULTRA (CAJA DE 50 CARTUCHOS)</t>
  </si>
  <si>
    <t>SOC. CIVIL</t>
  </si>
  <si>
    <t>DISTRIBUCIÓN %</t>
  </si>
  <si>
    <t>GRAN TOTAL</t>
  </si>
  <si>
    <t>TOTAL MONTO APROBADO</t>
  </si>
  <si>
    <t>TOTAL ABOVE BASE ALLOCATION</t>
  </si>
  <si>
    <t>Compra de equipos de secuenciación a los LSN para la vigilancia de ambas enfermedades (mas garantia)</t>
  </si>
  <si>
    <t>3-5-6-7-9</t>
  </si>
  <si>
    <t>1-8</t>
  </si>
  <si>
    <t xml:space="preserve"> Presupuesto estimado por actividades y países beneficiarios</t>
  </si>
  <si>
    <r>
      <rPr>
        <b/>
        <sz val="16"/>
        <color theme="1"/>
        <rFont val="Calibri"/>
        <family val="2"/>
        <scheme val="minor"/>
      </rPr>
      <t>Programa:</t>
    </r>
    <r>
      <rPr>
        <sz val="16"/>
        <color theme="1"/>
        <rFont val="Calibri"/>
        <family val="2"/>
        <scheme val="minor"/>
      </rPr>
      <t xml:space="preserve"> "</t>
    </r>
    <r>
      <rPr>
        <b/>
        <sz val="16"/>
        <color theme="1"/>
        <rFont val="Calibri"/>
        <family val="2"/>
        <scheme val="minor"/>
      </rPr>
      <t>Fortalecimiento del diagnóstico laboratorial para el control de la COVID-19 y mitigación de la TB en las Américas"  C19 RM- FM</t>
    </r>
    <r>
      <rPr>
        <sz val="16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</si>
</sst>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[$$-45C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164" fontId="0" fillId="4" borderId="0" xfId="0" applyNumberFormat="1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16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6690-BD9F-414A-AE07-95292013C25A}">
  <dimension ref="A2:W35"/>
  <sheetViews>
    <sheetView tabSelected="1" topLeftCell="H9" zoomScale="70" zoomScaleNormal="70" workbookViewId="0">
      <selection activeCell="P16" sqref="P16"/>
    </sheetView>
  </sheetViews>
  <sheetFormatPr baseColWidth="10" defaultRowHeight="14.5" x14ac:dyDescent="0.35"/>
  <cols>
    <col min="1" max="1" width="11.453125" style="2"/>
    <col min="2" max="2" width="59.1796875" customWidth="1"/>
    <col min="3" max="3" width="15.81640625" customWidth="1"/>
    <col min="4" max="22" width="13.7265625" customWidth="1"/>
    <col min="23" max="23" width="15.453125" bestFit="1" customWidth="1"/>
  </cols>
  <sheetData>
    <row r="2" spans="1:23" ht="35.5" customHeight="1" x14ac:dyDescent="0.5">
      <c r="B2" s="49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x14ac:dyDescent="0.35">
      <c r="B3" s="48" t="s">
        <v>41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3" x14ac:dyDescent="0.35">
      <c r="B4" s="52" t="s">
        <v>23</v>
      </c>
      <c r="C4" s="51" t="s">
        <v>2</v>
      </c>
      <c r="D4" s="53" t="s">
        <v>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4" t="s">
        <v>33</v>
      </c>
      <c r="V4" s="51" t="s">
        <v>21</v>
      </c>
      <c r="W4" s="51" t="s">
        <v>22</v>
      </c>
    </row>
    <row r="5" spans="1:23" s="2" customFormat="1" ht="31" x14ac:dyDescent="0.35">
      <c r="B5" s="52"/>
      <c r="C5" s="51"/>
      <c r="D5" s="16" t="s">
        <v>18</v>
      </c>
      <c r="E5" s="16" t="s">
        <v>13</v>
      </c>
      <c r="F5" s="16" t="s">
        <v>19</v>
      </c>
      <c r="G5" s="16" t="s">
        <v>14</v>
      </c>
      <c r="H5" s="16" t="s">
        <v>12</v>
      </c>
      <c r="I5" s="16" t="s">
        <v>8</v>
      </c>
      <c r="J5" s="16" t="s">
        <v>9</v>
      </c>
      <c r="K5" s="16" t="s">
        <v>6</v>
      </c>
      <c r="L5" s="16" t="s">
        <v>16</v>
      </c>
      <c r="M5" s="16" t="s">
        <v>10</v>
      </c>
      <c r="N5" s="16" t="s">
        <v>20</v>
      </c>
      <c r="O5" s="16" t="s">
        <v>11</v>
      </c>
      <c r="P5" s="16" t="s">
        <v>5</v>
      </c>
      <c r="Q5" s="16" t="s">
        <v>4</v>
      </c>
      <c r="R5" s="16" t="s">
        <v>15</v>
      </c>
      <c r="S5" s="16" t="s">
        <v>17</v>
      </c>
      <c r="T5" s="16" t="s">
        <v>7</v>
      </c>
      <c r="U5" s="55"/>
      <c r="V5" s="51"/>
      <c r="W5" s="51"/>
    </row>
    <row r="6" spans="1:23" s="1" customFormat="1" ht="30" customHeight="1" x14ac:dyDescent="0.35">
      <c r="A6" s="43" t="s">
        <v>40</v>
      </c>
      <c r="B6" s="7" t="s">
        <v>38</v>
      </c>
      <c r="C6" s="8">
        <v>153000</v>
      </c>
      <c r="D6" s="9"/>
      <c r="E6" s="9"/>
      <c r="F6" s="9">
        <v>1</v>
      </c>
      <c r="G6" s="9"/>
      <c r="H6" s="9"/>
      <c r="I6" s="9"/>
      <c r="J6" s="9"/>
      <c r="K6" s="9"/>
      <c r="L6" s="9"/>
      <c r="M6" s="9"/>
      <c r="N6" s="9">
        <v>1</v>
      </c>
      <c r="O6" s="9"/>
      <c r="P6" s="9"/>
      <c r="Q6" s="9"/>
      <c r="R6" s="9"/>
      <c r="S6" s="9"/>
      <c r="T6" s="9"/>
      <c r="U6" s="9"/>
      <c r="V6" s="10">
        <f>SUM(D6:U6)</f>
        <v>2</v>
      </c>
      <c r="W6" s="8">
        <f>+V6*C6</f>
        <v>306000</v>
      </c>
    </row>
    <row r="7" spans="1:23" s="1" customFormat="1" ht="30" customHeight="1" x14ac:dyDescent="0.35">
      <c r="A7" s="36">
        <v>2</v>
      </c>
      <c r="B7" s="7" t="s">
        <v>28</v>
      </c>
      <c r="C7" s="8">
        <v>10700</v>
      </c>
      <c r="D7" s="9"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>
        <f t="shared" ref="V7:V12" si="0">SUM(D7:U7)</f>
        <v>1</v>
      </c>
      <c r="W7" s="8">
        <f>+V7*C7</f>
        <v>10700</v>
      </c>
    </row>
    <row r="8" spans="1:23" s="1" customFormat="1" ht="30" customHeight="1" x14ac:dyDescent="0.35">
      <c r="A8" s="42" t="s">
        <v>39</v>
      </c>
      <c r="B8" s="7" t="s">
        <v>30</v>
      </c>
      <c r="C8" s="8">
        <f>(20852*1.6595)+2898</f>
        <v>37501.894</v>
      </c>
      <c r="D8" s="9">
        <v>3</v>
      </c>
      <c r="E8" s="9"/>
      <c r="F8" s="9"/>
      <c r="G8" s="9">
        <v>1</v>
      </c>
      <c r="H8" s="9">
        <v>1</v>
      </c>
      <c r="I8" s="9"/>
      <c r="J8" s="9"/>
      <c r="K8" s="9"/>
      <c r="L8" s="9"/>
      <c r="M8" s="9"/>
      <c r="N8" s="9"/>
      <c r="O8" s="9"/>
      <c r="P8" s="9">
        <v>1</v>
      </c>
      <c r="Q8" s="9"/>
      <c r="R8" s="9"/>
      <c r="S8" s="9"/>
      <c r="T8" s="9"/>
      <c r="U8" s="9"/>
      <c r="V8" s="10">
        <f t="shared" si="0"/>
        <v>6</v>
      </c>
      <c r="W8" s="8">
        <f>+V8*C8</f>
        <v>225011.364</v>
      </c>
    </row>
    <row r="9" spans="1:23" s="1" customFormat="1" ht="30" customHeight="1" x14ac:dyDescent="0.35">
      <c r="A9" s="36"/>
      <c r="B9" s="7" t="s">
        <v>0</v>
      </c>
      <c r="C9" s="8">
        <v>13261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v>1</v>
      </c>
      <c r="V9" s="10">
        <f>SUM(D9:U9)</f>
        <v>1</v>
      </c>
      <c r="W9" s="8">
        <f t="shared" ref="W9:W10" si="1">+V9*C9</f>
        <v>13261</v>
      </c>
    </row>
    <row r="10" spans="1:23" s="1" customFormat="1" ht="30" customHeight="1" x14ac:dyDescent="0.35">
      <c r="A10" s="36"/>
      <c r="B10" s="7" t="s">
        <v>31</v>
      </c>
      <c r="C10" s="8">
        <v>30000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v>1</v>
      </c>
      <c r="V10" s="10">
        <f>SUM(D10:U10)</f>
        <v>1</v>
      </c>
      <c r="W10" s="8">
        <f t="shared" si="1"/>
        <v>30000</v>
      </c>
    </row>
    <row r="11" spans="1:23" s="40" customFormat="1" ht="30" hidden="1" customHeight="1" x14ac:dyDescent="0.35">
      <c r="A11" s="39">
        <v>4</v>
      </c>
      <c r="B11" s="44" t="s">
        <v>26</v>
      </c>
      <c r="C11" s="45">
        <f>198*1.7</f>
        <v>336.59999999999997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45"/>
    </row>
    <row r="12" spans="1:23" s="11" customFormat="1" ht="30" customHeight="1" x14ac:dyDescent="0.35">
      <c r="A12" s="41">
        <v>4</v>
      </c>
      <c r="B12" s="7" t="s">
        <v>29</v>
      </c>
      <c r="C12" s="8">
        <f>229*1.6595</f>
        <v>380.02550000000002</v>
      </c>
      <c r="D12" s="9">
        <v>20</v>
      </c>
      <c r="E12" s="9"/>
      <c r="F12" s="9">
        <v>20</v>
      </c>
      <c r="G12" s="9">
        <v>20</v>
      </c>
      <c r="H12" s="9">
        <v>20</v>
      </c>
      <c r="I12" s="9"/>
      <c r="J12" s="9"/>
      <c r="K12" s="9"/>
      <c r="L12" s="9"/>
      <c r="M12" s="9"/>
      <c r="N12" s="9"/>
      <c r="O12" s="9"/>
      <c r="P12" s="9">
        <v>20</v>
      </c>
      <c r="Q12" s="9"/>
      <c r="R12" s="9"/>
      <c r="S12" s="9"/>
      <c r="T12" s="9"/>
      <c r="U12" s="9"/>
      <c r="V12" s="10">
        <f t="shared" si="0"/>
        <v>100</v>
      </c>
      <c r="W12" s="8">
        <f t="shared" ref="W12" si="2">+V12*C12</f>
        <v>38002.550000000003</v>
      </c>
    </row>
    <row r="13" spans="1:23" s="24" customFormat="1" ht="30" customHeight="1" x14ac:dyDescent="0.35">
      <c r="A13" s="37"/>
      <c r="B13" s="19"/>
      <c r="C13" s="20" t="s">
        <v>36</v>
      </c>
      <c r="D13" s="21">
        <f t="shared" ref="D13:U13" si="3">(D6*$C$6)+(D7*$C$7)+(D8*$C$8)+(D12*$C$12)+(D11*$C$11)</f>
        <v>130806.192</v>
      </c>
      <c r="E13" s="21">
        <f t="shared" si="3"/>
        <v>0</v>
      </c>
      <c r="F13" s="21">
        <f t="shared" si="3"/>
        <v>160600.51</v>
      </c>
      <c r="G13" s="21">
        <f t="shared" si="3"/>
        <v>45102.404000000002</v>
      </c>
      <c r="H13" s="21">
        <f t="shared" si="3"/>
        <v>45102.404000000002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0</v>
      </c>
      <c r="M13" s="21">
        <f t="shared" si="3"/>
        <v>0</v>
      </c>
      <c r="N13" s="21">
        <f t="shared" si="3"/>
        <v>153000</v>
      </c>
      <c r="O13" s="21">
        <f t="shared" si="3"/>
        <v>0</v>
      </c>
      <c r="P13" s="21">
        <f t="shared" si="3"/>
        <v>45102.404000000002</v>
      </c>
      <c r="Q13" s="21">
        <f t="shared" si="3"/>
        <v>0</v>
      </c>
      <c r="R13" s="21">
        <f t="shared" si="3"/>
        <v>0</v>
      </c>
      <c r="S13" s="21">
        <f t="shared" si="3"/>
        <v>0</v>
      </c>
      <c r="T13" s="21">
        <f t="shared" si="3"/>
        <v>0</v>
      </c>
      <c r="U13" s="21">
        <f t="shared" si="3"/>
        <v>0</v>
      </c>
      <c r="V13" s="22"/>
      <c r="W13" s="23">
        <f>SUM(W6:W12)</f>
        <v>622974.91400000011</v>
      </c>
    </row>
    <row r="14" spans="1:23" s="11" customFormat="1" ht="30" customHeight="1" x14ac:dyDescent="0.35">
      <c r="A14" s="41" t="str">
        <f>+A8</f>
        <v>3-5-6-7-9</v>
      </c>
      <c r="B14" s="12" t="s">
        <v>27</v>
      </c>
      <c r="C14" s="13">
        <f>+C8</f>
        <v>37501.894</v>
      </c>
      <c r="D14" s="14"/>
      <c r="E14" s="14">
        <v>1</v>
      </c>
      <c r="F14" s="14"/>
      <c r="G14" s="14"/>
      <c r="H14" s="14"/>
      <c r="I14" s="14">
        <v>1</v>
      </c>
      <c r="J14" s="14">
        <v>1</v>
      </c>
      <c r="K14" s="14">
        <v>1</v>
      </c>
      <c r="L14" s="14"/>
      <c r="M14" s="14">
        <v>1</v>
      </c>
      <c r="N14" s="14"/>
      <c r="O14" s="14">
        <v>1</v>
      </c>
      <c r="P14" s="14"/>
      <c r="Q14" s="14">
        <v>1</v>
      </c>
      <c r="R14" s="14">
        <v>1</v>
      </c>
      <c r="S14" s="14">
        <v>1</v>
      </c>
      <c r="T14" s="14">
        <v>1</v>
      </c>
      <c r="U14" s="14"/>
      <c r="V14" s="15">
        <f>SUM(D14:U14)</f>
        <v>10</v>
      </c>
      <c r="W14" s="13">
        <f t="shared" ref="W14:W16" si="4">+V14*C14</f>
        <v>375018.94</v>
      </c>
    </row>
    <row r="15" spans="1:23" s="40" customFormat="1" ht="30" hidden="1" customHeight="1" x14ac:dyDescent="0.35">
      <c r="A15" s="39">
        <f>+A11</f>
        <v>4</v>
      </c>
      <c r="B15" s="44" t="s">
        <v>26</v>
      </c>
      <c r="C15" s="45">
        <f>+C11</f>
        <v>336.59999999999997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45"/>
    </row>
    <row r="16" spans="1:23" s="11" customFormat="1" ht="30" customHeight="1" x14ac:dyDescent="0.35">
      <c r="A16" s="41">
        <f>+A12</f>
        <v>4</v>
      </c>
      <c r="B16" s="12" t="s">
        <v>29</v>
      </c>
      <c r="C16" s="13">
        <f>+C12</f>
        <v>380.02550000000002</v>
      </c>
      <c r="D16" s="14"/>
      <c r="E16" s="14">
        <v>16</v>
      </c>
      <c r="F16" s="14"/>
      <c r="G16" s="14"/>
      <c r="H16" s="14"/>
      <c r="I16" s="14">
        <f>+E16</f>
        <v>16</v>
      </c>
      <c r="J16" s="14">
        <f>+I16</f>
        <v>16</v>
      </c>
      <c r="K16" s="14">
        <f>+J16</f>
        <v>16</v>
      </c>
      <c r="L16" s="14">
        <v>100</v>
      </c>
      <c r="M16" s="14">
        <v>16</v>
      </c>
      <c r="N16" s="14"/>
      <c r="O16" s="14">
        <f>+M16</f>
        <v>16</v>
      </c>
      <c r="P16" s="14"/>
      <c r="Q16" s="14">
        <f>+O16</f>
        <v>16</v>
      </c>
      <c r="R16" s="14">
        <f>+Q16</f>
        <v>16</v>
      </c>
      <c r="S16" s="14">
        <f>+R16</f>
        <v>16</v>
      </c>
      <c r="T16" s="14">
        <f>+S16</f>
        <v>16</v>
      </c>
      <c r="U16" s="14"/>
      <c r="V16" s="15">
        <f t="shared" ref="V16:V18" si="5">SUM(D16:U16)</f>
        <v>260</v>
      </c>
      <c r="W16" s="13">
        <f t="shared" si="4"/>
        <v>98806.63</v>
      </c>
    </row>
    <row r="17" spans="1:23" s="40" customFormat="1" ht="30" hidden="1" customHeight="1" x14ac:dyDescent="0.35">
      <c r="A17" s="39"/>
      <c r="B17" s="44" t="s">
        <v>32</v>
      </c>
      <c r="C17" s="45">
        <f>499*1.7</f>
        <v>848.3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  <c r="W17" s="45"/>
    </row>
    <row r="18" spans="1:23" s="1" customFormat="1" ht="30" customHeight="1" x14ac:dyDescent="0.35">
      <c r="A18" s="36"/>
      <c r="B18" s="12" t="s">
        <v>1</v>
      </c>
      <c r="C18" s="13">
        <f>112200/2</f>
        <v>56100</v>
      </c>
      <c r="D18" s="14"/>
      <c r="E18" s="14"/>
      <c r="F18" s="14"/>
      <c r="G18" s="14"/>
      <c r="H18" s="14"/>
      <c r="I18" s="14">
        <v>1</v>
      </c>
      <c r="J18" s="14">
        <v>1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5">
        <f t="shared" si="5"/>
        <v>2</v>
      </c>
      <c r="W18" s="13">
        <f>+V18*C18</f>
        <v>112200</v>
      </c>
    </row>
    <row r="19" spans="1:23" s="29" customFormat="1" ht="30" customHeight="1" x14ac:dyDescent="0.35">
      <c r="A19" s="38"/>
      <c r="B19" s="25"/>
      <c r="C19" s="26" t="s">
        <v>37</v>
      </c>
      <c r="D19" s="27">
        <f t="shared" ref="D19:U19" si="6">(D14*$C$14)+(D15*$C$15)+(D16*$C$16)+(D9*$C$9)+(D10*$C$10)+(D17*$C$17)+(D18*$C$18)</f>
        <v>0</v>
      </c>
      <c r="E19" s="27">
        <f t="shared" si="6"/>
        <v>43582.302000000003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99682.301999999996</v>
      </c>
      <c r="J19" s="27">
        <f t="shared" si="6"/>
        <v>99682.301999999996</v>
      </c>
      <c r="K19" s="27">
        <f t="shared" si="6"/>
        <v>43582.302000000003</v>
      </c>
      <c r="L19" s="27">
        <f t="shared" si="6"/>
        <v>38002.550000000003</v>
      </c>
      <c r="M19" s="27">
        <f t="shared" si="6"/>
        <v>43582.302000000003</v>
      </c>
      <c r="N19" s="27">
        <f t="shared" si="6"/>
        <v>0</v>
      </c>
      <c r="O19" s="27">
        <f t="shared" si="6"/>
        <v>43582.302000000003</v>
      </c>
      <c r="P19" s="27">
        <f t="shared" si="6"/>
        <v>0</v>
      </c>
      <c r="Q19" s="27">
        <f t="shared" si="6"/>
        <v>43582.302000000003</v>
      </c>
      <c r="R19" s="27">
        <f t="shared" si="6"/>
        <v>43582.302000000003</v>
      </c>
      <c r="S19" s="27">
        <f t="shared" si="6"/>
        <v>43582.302000000003</v>
      </c>
      <c r="T19" s="27">
        <f t="shared" si="6"/>
        <v>43582.302000000003</v>
      </c>
      <c r="U19" s="27">
        <f t="shared" si="6"/>
        <v>43261</v>
      </c>
      <c r="V19" s="25"/>
      <c r="W19" s="28">
        <f>SUM(W14:W18)</f>
        <v>586025.57000000007</v>
      </c>
    </row>
    <row r="20" spans="1:23" s="29" customFormat="1" ht="30" customHeight="1" x14ac:dyDescent="0.35">
      <c r="A20" s="38"/>
      <c r="B20" s="30"/>
      <c r="C20" s="34" t="s">
        <v>35</v>
      </c>
      <c r="D20" s="35">
        <f t="shared" ref="D20:U20" si="7">+D13+D19</f>
        <v>130806.192</v>
      </c>
      <c r="E20" s="35">
        <f t="shared" si="7"/>
        <v>43582.302000000003</v>
      </c>
      <c r="F20" s="35">
        <f t="shared" si="7"/>
        <v>160600.51</v>
      </c>
      <c r="G20" s="35">
        <f t="shared" si="7"/>
        <v>45102.404000000002</v>
      </c>
      <c r="H20" s="35">
        <f t="shared" si="7"/>
        <v>45102.404000000002</v>
      </c>
      <c r="I20" s="35">
        <f t="shared" si="7"/>
        <v>99682.301999999996</v>
      </c>
      <c r="J20" s="35">
        <f t="shared" si="7"/>
        <v>99682.301999999996</v>
      </c>
      <c r="K20" s="35">
        <f t="shared" si="7"/>
        <v>43582.302000000003</v>
      </c>
      <c r="L20" s="35">
        <f t="shared" si="7"/>
        <v>38002.550000000003</v>
      </c>
      <c r="M20" s="35">
        <f t="shared" si="7"/>
        <v>43582.302000000003</v>
      </c>
      <c r="N20" s="35">
        <f t="shared" si="7"/>
        <v>153000</v>
      </c>
      <c r="O20" s="35">
        <f t="shared" si="7"/>
        <v>43582.302000000003</v>
      </c>
      <c r="P20" s="35">
        <f t="shared" si="7"/>
        <v>45102.404000000002</v>
      </c>
      <c r="Q20" s="35">
        <f t="shared" si="7"/>
        <v>43582.302000000003</v>
      </c>
      <c r="R20" s="35">
        <f t="shared" si="7"/>
        <v>43582.302000000003</v>
      </c>
      <c r="S20" s="35">
        <f t="shared" si="7"/>
        <v>43582.302000000003</v>
      </c>
      <c r="T20" s="35">
        <f t="shared" si="7"/>
        <v>43582.302000000003</v>
      </c>
      <c r="U20" s="35">
        <f t="shared" si="7"/>
        <v>43261</v>
      </c>
      <c r="V20" s="35"/>
      <c r="W20" s="35">
        <f>+W13+W19</f>
        <v>1209000.4840000002</v>
      </c>
    </row>
    <row r="21" spans="1:23" s="29" customFormat="1" ht="30" customHeight="1" x14ac:dyDescent="0.35">
      <c r="A21" s="38"/>
      <c r="B21" s="30"/>
      <c r="C21" s="31" t="s">
        <v>34</v>
      </c>
      <c r="D21" s="32">
        <f>+D20/$W$20</f>
        <v>0.10819366388276812</v>
      </c>
      <c r="E21" s="32">
        <f t="shared" ref="E21:U21" si="8">+E20/$W$20</f>
        <v>3.6048208893851852E-2</v>
      </c>
      <c r="F21" s="32">
        <f t="shared" si="8"/>
        <v>0.1328374240750097</v>
      </c>
      <c r="G21" s="32">
        <f t="shared" si="8"/>
        <v>3.7305530144022665E-2</v>
      </c>
      <c r="H21" s="32">
        <f t="shared" si="8"/>
        <v>3.7305530144022665E-2</v>
      </c>
      <c r="I21" s="32">
        <f t="shared" si="8"/>
        <v>8.2450175429375577E-2</v>
      </c>
      <c r="J21" s="32">
        <f t="shared" si="8"/>
        <v>8.2450175429375577E-2</v>
      </c>
      <c r="K21" s="32">
        <f t="shared" si="8"/>
        <v>3.6048208893851852E-2</v>
      </c>
      <c r="L21" s="32">
        <f t="shared" si="8"/>
        <v>3.1433031254270362E-2</v>
      </c>
      <c r="M21" s="32">
        <f t="shared" si="8"/>
        <v>3.6048208893851852E-2</v>
      </c>
      <c r="N21" s="32">
        <f t="shared" si="8"/>
        <v>0.12655081782415561</v>
      </c>
      <c r="O21" s="32">
        <f t="shared" si="8"/>
        <v>3.6048208893851852E-2</v>
      </c>
      <c r="P21" s="32">
        <f t="shared" si="8"/>
        <v>3.7305530144022665E-2</v>
      </c>
      <c r="Q21" s="32">
        <f t="shared" si="8"/>
        <v>3.6048208893851852E-2</v>
      </c>
      <c r="R21" s="32">
        <f t="shared" si="8"/>
        <v>3.6048208893851852E-2</v>
      </c>
      <c r="S21" s="32">
        <f t="shared" si="8"/>
        <v>3.6048208893851852E-2</v>
      </c>
      <c r="T21" s="32">
        <f t="shared" si="8"/>
        <v>3.6048208893851852E-2</v>
      </c>
      <c r="U21" s="32">
        <f t="shared" si="8"/>
        <v>3.5782450522162071E-2</v>
      </c>
      <c r="V21" s="33"/>
      <c r="W21" s="33"/>
    </row>
    <row r="22" spans="1:23" s="1" customFormat="1" ht="30" customHeight="1" x14ac:dyDescent="0.35">
      <c r="A22" s="3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</row>
    <row r="23" spans="1:23" s="1" customFormat="1" ht="30" customHeight="1" x14ac:dyDescent="0.35">
      <c r="A23" s="36"/>
      <c r="B23" s="3" t="s">
        <v>24</v>
      </c>
      <c r="C23" s="6">
        <f>4000000*0.15</f>
        <v>600000</v>
      </c>
    </row>
    <row r="24" spans="1:23" s="1" customFormat="1" ht="30" customHeight="1" x14ac:dyDescent="0.35">
      <c r="A24" s="36"/>
      <c r="B24" s="4" t="s">
        <v>25</v>
      </c>
      <c r="C24" s="5">
        <f>+C23</f>
        <v>600000</v>
      </c>
    </row>
    <row r="25" spans="1:23" s="1" customFormat="1" ht="30" customHeight="1" x14ac:dyDescent="0.35">
      <c r="A25" s="36"/>
    </row>
    <row r="26" spans="1:23" s="1" customFormat="1" ht="30" customHeight="1" x14ac:dyDescent="0.35">
      <c r="A26" s="36"/>
    </row>
    <row r="27" spans="1:23" s="1" customFormat="1" ht="30" customHeight="1" x14ac:dyDescent="0.35">
      <c r="A27" s="36"/>
    </row>
    <row r="28" spans="1:23" s="1" customFormat="1" ht="30" customHeight="1" x14ac:dyDescent="0.35">
      <c r="A28" s="36"/>
    </row>
    <row r="29" spans="1:23" s="1" customFormat="1" ht="30" customHeight="1" x14ac:dyDescent="0.35">
      <c r="A29" s="36"/>
    </row>
    <row r="30" spans="1:23" s="1" customFormat="1" ht="30" customHeight="1" x14ac:dyDescent="0.35">
      <c r="A30" s="36"/>
    </row>
    <row r="31" spans="1:23" s="1" customFormat="1" ht="30" customHeight="1" x14ac:dyDescent="0.35">
      <c r="A31" s="36"/>
    </row>
    <row r="32" spans="1:23" s="1" customFormat="1" ht="30" customHeight="1" x14ac:dyDescent="0.35">
      <c r="A32" s="36"/>
    </row>
    <row r="33" spans="1:1" s="1" customFormat="1" ht="30" customHeight="1" x14ac:dyDescent="0.35">
      <c r="A33" s="36"/>
    </row>
    <row r="34" spans="1:1" s="1" customFormat="1" ht="30" customHeight="1" x14ac:dyDescent="0.35">
      <c r="A34" s="36"/>
    </row>
    <row r="35" spans="1:1" s="1" customFormat="1" ht="30" customHeight="1" x14ac:dyDescent="0.35">
      <c r="A35" s="36"/>
    </row>
  </sheetData>
  <mergeCells count="8">
    <mergeCell ref="B3:V3"/>
    <mergeCell ref="B2:W2"/>
    <mergeCell ref="W4:W5"/>
    <mergeCell ref="B4:B5"/>
    <mergeCell ref="C4:C5"/>
    <mergeCell ref="D4:T4"/>
    <mergeCell ref="U4:U5"/>
    <mergeCell ref="V4:V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Asus</cp:lastModifiedBy>
  <dcterms:created xsi:type="dcterms:W3CDTF">2021-06-07T13:19:32Z</dcterms:created>
  <dcterms:modified xsi:type="dcterms:W3CDTF">2021-06-24T15:26:42Z</dcterms:modified>
</cp:coreProperties>
</file>