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INSTITUCIONAL\MIS DOCUMENTOS\CCE\INFORMES A CCE\TABLEROS DE MANDO\Tablero de Mando Consolidado año 2022\"/>
    </mc:Choice>
  </mc:AlternateContent>
  <xr:revisionPtr revIDLastSave="0" documentId="8_{EAA26BAD-44DB-4249-997F-3CA87DBE5C1F}" xr6:coauthVersionLast="47" xr6:coauthVersionMax="47" xr10:uidLastSave="{00000000-0000-0000-0000-000000000000}"/>
  <bookViews>
    <workbookView xWindow="-120" yWindow="-120" windowWidth="29040" windowHeight="15840" firstSheet="2" activeTab="6" xr2:uid="{E517BB0C-F8E4-4947-B6F8-4170FBA94F35}"/>
  </bookViews>
  <sheets>
    <sheet name="Datos Financieros" sheetId="1" r:id="rId1"/>
    <sheet name="Gráficas" sheetId="2" r:id="rId2"/>
    <sheet name="Hoja en Blanco" sheetId="3" r:id="rId3"/>
    <sheet name="Introducción de datos_TB" sheetId="5" r:id="rId4"/>
    <sheet name="Programatico TB" sheetId="7" r:id="rId5"/>
    <sheet name="Introducción de datos_VIH" sheetId="8" r:id="rId6"/>
    <sheet name="Programatico VIH" sheetId="9" r:id="rId7"/>
  </sheets>
  <externalReferences>
    <externalReference r:id="rId8"/>
    <externalReference r:id="rId9"/>
  </externalReferences>
  <definedNames>
    <definedName name="__xlfn_COMPOUNDVALUE">NA()</definedName>
    <definedName name="__xlfn_CUBEKPIMEMBER">NA()</definedName>
    <definedName name="__xlfn_CUBEMEMBER">NA()</definedName>
    <definedName name="__xlfn_CUBERANKEDMEMBER">NA()</definedName>
    <definedName name="__xlfn_CUBESET">NA()</definedName>
    <definedName name="__xlfn_CUBEVALUE">NA()</definedName>
    <definedName name="__xlnm.Print_Area" localSheetId="3">'Introducción de datos_TB'!$A$1:$Q$101</definedName>
    <definedName name="__xlnm.Print_Area" localSheetId="5">'Introducción de datos_VIH'!$A$1:$Q$69</definedName>
    <definedName name="__xlnm.Print_Area" localSheetId="4">'Programatico TB'!$A$1:$Q$23</definedName>
    <definedName name="__xlnm.Print_Area" localSheetId="6">'Programatico VIH'!$A$1:$Q$23</definedName>
    <definedName name="Afganistán" localSheetId="4">Countries</definedName>
    <definedName name="Afganistán" localSheetId="6">[0]!Countries</definedName>
    <definedName name="Afganistán">Countries</definedName>
    <definedName name="_xlnm.Print_Area" localSheetId="3">'Introducción de datos_TB'!$A$1:$Q$101</definedName>
    <definedName name="_xlnm.Print_Area" localSheetId="5">'Introducción de datos_VIH'!$A$1:$Q$69</definedName>
    <definedName name="_xlnm.Print_Area" localSheetId="4">'Programatico TB'!$A$1:$Q$23</definedName>
    <definedName name="_xlnm.Print_Area" localSheetId="6">'Programatico VIH'!$A$1:$Q$23</definedName>
    <definedName name="Ciudades">[1]Setup!$J$9:$J$48</definedName>
    <definedName name="Component">[1]Setup!$B$9:$B$14</definedName>
    <definedName name="Countries">[1]Setup!$J$9:$J$48</definedName>
    <definedName name="Currency">[1]Setup!$C$9:$C$11</definedName>
    <definedName name="LFA">[1]Setup!$H$9:$H$22</definedName>
    <definedName name="Medicaments">[1]Setup!$I$9:$I$30</definedName>
    <definedName name="PERIOD">[1]Setup!$F$9:$F$21</definedName>
    <definedName name="Phase">[1]Setup!$E$9:$E$13</definedName>
    <definedName name="PrintDataF" localSheetId="5">'Introducción de datos_VIH'!#REF!</definedName>
    <definedName name="PrintDataF">'Introducción de datos_TB'!#REF!</definedName>
    <definedName name="PrintDataM" localSheetId="5">'Introducción de datos_VIH'!#REF!</definedName>
    <definedName name="PrintDataM">'Introducción de datos_TB'!$B$22:$H$68</definedName>
    <definedName name="PrintF">#REF!</definedName>
    <definedName name="PrintP" localSheetId="6">'Programatico VIH'!$A$2:$P$23</definedName>
    <definedName name="PrintP">'Programatico TB'!$A$2:$P$23</definedName>
    <definedName name="Rating">[1]Setup!$G$9:$G$14</definedName>
    <definedName name="Round">[1]Setup!$D$9:$D$21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4" i="8" l="1"/>
  <c r="F23" i="9" s="1"/>
  <c r="F33" i="9"/>
  <c r="E33" i="9"/>
  <c r="F32" i="9"/>
  <c r="G32" i="9" s="1"/>
  <c r="E32" i="9"/>
  <c r="F31" i="9"/>
  <c r="E31" i="9"/>
  <c r="F30" i="9"/>
  <c r="E30" i="9"/>
  <c r="G30" i="9"/>
  <c r="G31" i="9"/>
  <c r="F29" i="9"/>
  <c r="E29" i="9"/>
  <c r="F28" i="9"/>
  <c r="E28" i="9"/>
  <c r="F27" i="9"/>
  <c r="E27" i="9"/>
  <c r="F26" i="9"/>
  <c r="E26" i="9"/>
  <c r="G26" i="9" s="1"/>
  <c r="F25" i="9"/>
  <c r="E25" i="9"/>
  <c r="F24" i="9"/>
  <c r="E24" i="9"/>
  <c r="E23" i="9"/>
  <c r="G29" i="9"/>
  <c r="F22" i="9"/>
  <c r="E22" i="9"/>
  <c r="F21" i="9"/>
  <c r="E21" i="9"/>
  <c r="G22" i="9"/>
  <c r="F20" i="9"/>
  <c r="G20" i="9" s="1"/>
  <c r="E20" i="9"/>
  <c r="H54" i="8"/>
  <c r="H53" i="8"/>
  <c r="H52" i="8"/>
  <c r="H51" i="8"/>
  <c r="H50" i="8"/>
  <c r="H49" i="8"/>
  <c r="H48" i="8"/>
  <c r="H46" i="8"/>
  <c r="H43" i="8"/>
  <c r="H41" i="8"/>
  <c r="H40" i="8"/>
  <c r="H39" i="8"/>
  <c r="H38" i="8"/>
  <c r="H37" i="8"/>
  <c r="H36" i="8"/>
  <c r="H35" i="8"/>
  <c r="H33" i="8"/>
  <c r="G28" i="9"/>
  <c r="Y23" i="9"/>
  <c r="Z23" i="9" s="1"/>
  <c r="W23" i="9"/>
  <c r="V23" i="9"/>
  <c r="U23" i="9"/>
  <c r="T23" i="9"/>
  <c r="S23" i="9"/>
  <c r="Y22" i="9"/>
  <c r="Z22" i="9" s="1"/>
  <c r="AC22" i="9" s="1"/>
  <c r="W22" i="9"/>
  <c r="V22" i="9"/>
  <c r="U22" i="9"/>
  <c r="T22" i="9"/>
  <c r="S22" i="9"/>
  <c r="AE21" i="9"/>
  <c r="AD21" i="9"/>
  <c r="AC21" i="9"/>
  <c r="AB21" i="9"/>
  <c r="AA21" i="9"/>
  <c r="W21" i="9"/>
  <c r="V21" i="9"/>
  <c r="U21" i="9"/>
  <c r="S21" i="9"/>
  <c r="P5" i="9"/>
  <c r="P4" i="9"/>
  <c r="E4" i="9"/>
  <c r="B4" i="9"/>
  <c r="O3" i="9"/>
  <c r="C3" i="9"/>
  <c r="B3" i="9"/>
  <c r="H67" i="8"/>
  <c r="H66" i="8"/>
  <c r="F66" i="8"/>
  <c r="E66" i="8"/>
  <c r="B66" i="8"/>
  <c r="H65" i="8"/>
  <c r="H64" i="8"/>
  <c r="F64" i="8"/>
  <c r="E64" i="8"/>
  <c r="B64" i="8"/>
  <c r="H62" i="8"/>
  <c r="F62" i="8"/>
  <c r="E62" i="8"/>
  <c r="B62" i="8"/>
  <c r="H63" i="8"/>
  <c r="G24" i="7"/>
  <c r="F24" i="7"/>
  <c r="E24" i="7"/>
  <c r="F23" i="7"/>
  <c r="G23" i="7" s="1"/>
  <c r="E23" i="7"/>
  <c r="F22" i="7"/>
  <c r="E22" i="7"/>
  <c r="F21" i="7"/>
  <c r="E21" i="7"/>
  <c r="F20" i="7"/>
  <c r="E20" i="7"/>
  <c r="H82" i="5"/>
  <c r="H76" i="5"/>
  <c r="H95" i="5" s="1"/>
  <c r="Z23" i="7"/>
  <c r="AE23" i="7" s="1"/>
  <c r="Y23" i="7"/>
  <c r="W23" i="7"/>
  <c r="V23" i="7"/>
  <c r="U23" i="7"/>
  <c r="T23" i="7"/>
  <c r="S23" i="7"/>
  <c r="Y22" i="7"/>
  <c r="Z22" i="7" s="1"/>
  <c r="W22" i="7"/>
  <c r="V22" i="7"/>
  <c r="U22" i="7"/>
  <c r="T22" i="7"/>
  <c r="S22" i="7"/>
  <c r="G22" i="7"/>
  <c r="AE21" i="7"/>
  <c r="AD21" i="7"/>
  <c r="AC21" i="7"/>
  <c r="AB21" i="7"/>
  <c r="AA21" i="7"/>
  <c r="W21" i="7"/>
  <c r="V21" i="7"/>
  <c r="U21" i="7"/>
  <c r="S21" i="7"/>
  <c r="G21" i="7"/>
  <c r="G20" i="7"/>
  <c r="P5" i="7"/>
  <c r="P4" i="7"/>
  <c r="E4" i="7"/>
  <c r="B4" i="7"/>
  <c r="O3" i="7"/>
  <c r="C3" i="7"/>
  <c r="B3" i="7"/>
  <c r="H99" i="5"/>
  <c r="H98" i="5"/>
  <c r="F98" i="5"/>
  <c r="E98" i="5"/>
  <c r="B98" i="5"/>
  <c r="H97" i="5"/>
  <c r="H96" i="5"/>
  <c r="F96" i="5"/>
  <c r="E96" i="5"/>
  <c r="B96" i="5"/>
  <c r="H94" i="5"/>
  <c r="F94" i="5"/>
  <c r="E94" i="5"/>
  <c r="B94" i="5"/>
  <c r="G68" i="5"/>
  <c r="I68" i="5" s="1"/>
  <c r="K68" i="5" s="1"/>
  <c r="E68" i="5"/>
  <c r="E67" i="5"/>
  <c r="G67" i="5" s="1"/>
  <c r="I67" i="5" s="1"/>
  <c r="K67" i="5" s="1"/>
  <c r="E66" i="5"/>
  <c r="G66" i="5" s="1"/>
  <c r="I66" i="5" s="1"/>
  <c r="K66" i="5" s="1"/>
  <c r="E65" i="5"/>
  <c r="G65" i="5" s="1"/>
  <c r="I65" i="5" s="1"/>
  <c r="K65" i="5" s="1"/>
  <c r="G64" i="5"/>
  <c r="I64" i="5" s="1"/>
  <c r="K64" i="5" s="1"/>
  <c r="E64" i="5"/>
  <c r="E63" i="5"/>
  <c r="G63" i="5" s="1"/>
  <c r="I63" i="5" s="1"/>
  <c r="K63" i="5" s="1"/>
  <c r="L55" i="5"/>
  <c r="M55" i="5" s="1"/>
  <c r="N55" i="5" s="1"/>
  <c r="C55" i="5"/>
  <c r="D55" i="5" s="1"/>
  <c r="E55" i="5" s="1"/>
  <c r="L54" i="5"/>
  <c r="M54" i="5" s="1"/>
  <c r="N54" i="5" s="1"/>
  <c r="C54" i="5"/>
  <c r="D54" i="5" s="1"/>
  <c r="E54" i="5" s="1"/>
  <c r="F54" i="5" s="1"/>
  <c r="L53" i="5"/>
  <c r="M53" i="5" s="1"/>
  <c r="N53" i="5" s="1"/>
  <c r="E53" i="5"/>
  <c r="F53" i="5" s="1"/>
  <c r="D53" i="5"/>
  <c r="E45" i="5"/>
  <c r="E44" i="5"/>
  <c r="E34" i="5"/>
  <c r="H28" i="5"/>
  <c r="H27" i="5"/>
  <c r="G33" i="9" l="1"/>
  <c r="G27" i="9"/>
  <c r="G25" i="9"/>
  <c r="G23" i="9"/>
  <c r="G21" i="9"/>
  <c r="G24" i="9"/>
  <c r="AD23" i="9"/>
  <c r="AA23" i="9"/>
  <c r="AC23" i="9"/>
  <c r="AE23" i="9"/>
  <c r="AB23" i="9"/>
  <c r="AA22" i="9"/>
  <c r="AE22" i="9"/>
  <c r="AB22" i="9"/>
  <c r="AD22" i="9"/>
  <c r="AD22" i="7"/>
  <c r="AA22" i="7"/>
  <c r="AC22" i="7"/>
  <c r="AE22" i="7"/>
  <c r="AB22" i="7"/>
  <c r="AB23" i="7"/>
  <c r="AC23" i="7"/>
  <c r="AD23" i="7"/>
  <c r="AA23" i="7"/>
  <c r="J83" i="2" l="1"/>
  <c r="J87" i="2"/>
  <c r="I87" i="2"/>
  <c r="H87" i="2"/>
  <c r="C87" i="2"/>
  <c r="B84" i="2"/>
  <c r="G87" i="2"/>
  <c r="E87" i="2"/>
  <c r="K37" i="1"/>
  <c r="K41" i="1" s="1"/>
  <c r="J41" i="1"/>
  <c r="G37" i="1"/>
  <c r="E37" i="1"/>
  <c r="C37" i="1"/>
  <c r="C41" i="1" s="1"/>
  <c r="D30" i="1"/>
  <c r="C30" i="1"/>
  <c r="D20" i="1"/>
  <c r="D18" i="1"/>
  <c r="I41" i="1"/>
  <c r="H41" i="1"/>
  <c r="G41" i="1"/>
  <c r="F41" i="1"/>
  <c r="E41" i="1"/>
  <c r="D41" i="1"/>
  <c r="B41" i="1"/>
  <c r="B38" i="1"/>
  <c r="B30" i="1"/>
  <c r="D28" i="1"/>
  <c r="D27" i="1"/>
  <c r="D24" i="1"/>
  <c r="D23" i="1"/>
  <c r="D22" i="1"/>
  <c r="D21" i="1"/>
  <c r="D19" i="1"/>
  <c r="C18" i="1"/>
  <c r="B12" i="1"/>
  <c r="B11" i="1"/>
  <c r="B8" i="1"/>
  <c r="A8" i="1"/>
  <c r="A7" i="1"/>
  <c r="K83" i="2" l="1"/>
  <c r="K8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7" authorId="0" shapeId="0" xr:uid="{177C8831-6796-41F9-9FCB-489AE46BD632}">
      <text>
        <r>
          <rPr>
            <b/>
            <sz val="8"/>
            <color indexed="32"/>
            <rFont val="Tahoma"/>
            <family val="2"/>
            <charset val="1"/>
          </rPr>
          <t xml:space="preserve">Si los datos no están disponibles, no introduzca ceros; deje las celdas de la tabla en blanco. </t>
        </r>
      </text>
    </comment>
    <comment ref="B28" authorId="0" shapeId="0" xr:uid="{25C8A397-0027-4776-9961-EC43A4737CF8}">
      <text>
        <r>
          <rPr>
            <b/>
            <sz val="8"/>
            <color indexed="32"/>
            <rFont val="Tahoma"/>
            <family val="2"/>
            <charset val="1"/>
          </rPr>
          <t>Si los datos no están disponibles, no introduzca ceros; deje las celdas de esta tabla en blanco.</t>
        </r>
      </text>
    </comment>
  </commentList>
</comments>
</file>

<file path=xl/sharedStrings.xml><?xml version="1.0" encoding="utf-8"?>
<sst xmlns="http://schemas.openxmlformats.org/spreadsheetml/2006/main" count="435" uniqueCount="214">
  <si>
    <t>F1: Presupuesto y desembolsos del Fondo Mundial</t>
  </si>
  <si>
    <t>Periodo de referencia</t>
  </si>
  <si>
    <t>P1</t>
  </si>
  <si>
    <t>P2</t>
  </si>
  <si>
    <t>P3</t>
  </si>
  <si>
    <t>Transferencias de Saldos de Caja de Subvención anterior</t>
  </si>
  <si>
    <t>Desembolso por el Fondo Mundial a terceros (WAMBO)</t>
  </si>
  <si>
    <t>Presupuesto acumulado</t>
  </si>
  <si>
    <t>Desembolsos  acumulados</t>
  </si>
  <si>
    <t>F2: Presupuesto y gastos reales por Módulo de la subvención</t>
  </si>
  <si>
    <t>Módulos de la subvención</t>
  </si>
  <si>
    <t>%</t>
  </si>
  <si>
    <t>Financiación basada en los resultados</t>
  </si>
  <si>
    <t>Servicios diferenciados de diagnóstico del VIH</t>
  </si>
  <si>
    <t>Gestión de programas</t>
  </si>
  <si>
    <t>Prevención</t>
  </si>
  <si>
    <t>PTMI</t>
  </si>
  <si>
    <t>Tratamiento, atención y apoyo</t>
  </si>
  <si>
    <t>SSRS: mejora de la calidad y la prestación de servicios integrados</t>
  </si>
  <si>
    <t>SSRS: Sistemas de información de gestión de salud y M&amp;E (Monitoria y Evaluación)</t>
  </si>
  <si>
    <t>Reducción de las barreras relacionadas con los derechos humanos para acceder a los servicios del VIH y la tuberculosis</t>
  </si>
  <si>
    <t>SSRS: sistemas de laboratorio</t>
  </si>
  <si>
    <t>COVID-19</t>
  </si>
  <si>
    <t>Total</t>
  </si>
  <si>
    <t>COMPONENTE TUBERCULOSIS</t>
  </si>
  <si>
    <t>COMPONENTE VIH</t>
  </si>
  <si>
    <t>COMPONENTE COVID-19</t>
  </si>
  <si>
    <t>LABORATORIO NACIONAL DE SALUD PUBLICA</t>
  </si>
  <si>
    <t xml:space="preserve">Anticipos </t>
  </si>
  <si>
    <t xml:space="preserve">Ejecución </t>
  </si>
  <si>
    <t>Gestor de compras MINSAL</t>
  </si>
  <si>
    <t>Gestor de compras OPS</t>
  </si>
  <si>
    <t>Gestor de compras PNUD</t>
  </si>
  <si>
    <t>Gestor de compras WAMBO</t>
  </si>
  <si>
    <t>Presupuesto acumulado (en $)</t>
  </si>
  <si>
    <t>Gasto acumulado (en $)</t>
  </si>
  <si>
    <t>SLV-C-MOH</t>
  </si>
  <si>
    <t>Gestores de Compras</t>
  </si>
  <si>
    <t>Totales</t>
  </si>
  <si>
    <t>F3: Ejecución por Componente y Gestor de Compras</t>
  </si>
  <si>
    <t>TOTALES</t>
  </si>
  <si>
    <t>Comentarios:</t>
  </si>
  <si>
    <t>Durante el primer semestre de implementación de la Subvención SLV-C-MOH, unicamente se ha otorgado un anticipo por el monto de $ 3,323,257.39 a la Empresa CAABSA, S.A. de C.V., la cual fue contratada para la readecuación del Proyecto Laboratorio Nacional de Salud Pública</t>
  </si>
  <si>
    <r>
      <t xml:space="preserve">Durante el primer semestre de implementación de la Subvención SLV-C-MOH,  se ha ejecutado el monto de $ 37,083.77 en el Módulo: </t>
    </r>
    <r>
      <rPr>
        <b/>
        <sz val="16"/>
        <color theme="1"/>
        <rFont val="Calibri"/>
        <family val="2"/>
        <scheme val="minor"/>
      </rPr>
      <t xml:space="preserve">"Gestión de Programas" </t>
    </r>
    <r>
      <rPr>
        <sz val="16"/>
        <color theme="1"/>
        <rFont val="Calibri"/>
        <family val="2"/>
        <scheme val="minor"/>
      </rPr>
      <t xml:space="preserve">el cual forma parte del Componente de VIH, así como $ 6,886.02 del Componente de TB  clasificado en el Módulo: </t>
    </r>
    <r>
      <rPr>
        <b/>
        <sz val="16"/>
        <color theme="1"/>
        <rFont val="Calibri"/>
        <family val="2"/>
        <scheme val="minor"/>
      </rPr>
      <t xml:space="preserve">"Financiación basada en los resultados". </t>
    </r>
    <r>
      <rPr>
        <sz val="16"/>
        <color theme="1"/>
        <rFont val="Calibri"/>
        <family val="2"/>
        <scheme val="minor"/>
      </rPr>
      <t xml:space="preserve"> Debido a que el presupuesto fue aprobado por Gestores de Compra, a esta fecha estaba en proceso de firma el Convenio con PNUD en el cual se encuentra el mayor monto a ejecutarse del presupuesto aprobado para el año 2022 de $3,315,533.6. Asi tambien en OPS se tenia en proceso de  cotizacion las compras por el monto de $ 957,799.27; y las compras a traves de la plataforma de WAMBO se estaban preparando las solicitudes para ingresarlas al sistema por el monto de $ 754,271.85.</t>
    </r>
  </si>
  <si>
    <r>
      <t>Al 30 de junio 2022 el RP-MINSAL ha recibido el 56% de  fondos  para la ejecución de actividades aprobadas en el presupuesto para el año 2022 de la Subvención SLV-C-MOH,  lo que equivale a $ 7,108,003.96; El 44% del presupuesto pendiente de desembolsar esta programado por el FM realizarlo en el segundo  semestre del año 2022. 
De los desembolsos recibidos, se han distribuido en los compronente  de la manera siguiente:
.El monto de $3,700,000.00  recibido para el Proyecto del Laboratorio Nacional de Referencia, el cual forma parte del Módulo: "</t>
    </r>
    <r>
      <rPr>
        <b/>
        <sz val="14"/>
        <color theme="1"/>
        <rFont val="Calibri"/>
        <family val="2"/>
        <scheme val="minor"/>
      </rPr>
      <t xml:space="preserve">SSRS: sistemas de laboratorio". </t>
    </r>
    <r>
      <rPr>
        <sz val="14"/>
        <color theme="1"/>
        <rFont val="Calibri"/>
        <family val="2"/>
        <scheme val="minor"/>
      </rPr>
      <t xml:space="preserve"> 
.P</t>
    </r>
    <r>
      <rPr>
        <b/>
        <sz val="14"/>
        <color theme="1"/>
        <rFont val="Calibri"/>
        <family val="2"/>
        <scheme val="minor"/>
      </rPr>
      <t xml:space="preserve">ara el Componente de TB, se  ha recibido un desembolso por  $ 1,252,260.02  que corresponde al 100%  del presupuesto aprobado para el año 2022, este ésta </t>
    </r>
    <r>
      <rPr>
        <sz val="14"/>
        <color theme="1"/>
        <rFont val="Calibri"/>
        <family val="2"/>
        <scheme val="minor"/>
      </rPr>
      <t>clasificado en el Módulo: "</t>
    </r>
    <r>
      <rPr>
        <b/>
        <sz val="14"/>
        <color theme="1"/>
        <rFont val="Calibri"/>
        <family val="2"/>
        <scheme val="minor"/>
      </rPr>
      <t>Financiación basada en los resultados".
.</t>
    </r>
    <r>
      <rPr>
        <sz val="14"/>
        <color theme="1"/>
        <rFont val="Calibri"/>
        <family val="2"/>
        <scheme val="minor"/>
      </rPr>
      <t xml:space="preserve">Para el Módulo: de </t>
    </r>
    <r>
      <rPr>
        <b/>
        <sz val="14"/>
        <color theme="1"/>
        <rFont val="Calibri"/>
        <family val="2"/>
        <scheme val="minor"/>
      </rPr>
      <t xml:space="preserve">"COVID-19" </t>
    </r>
    <r>
      <rPr>
        <sz val="14"/>
        <color theme="1"/>
        <rFont val="Calibri"/>
        <family val="2"/>
        <scheme val="minor"/>
      </rPr>
      <t xml:space="preserve"> del presupuesto aprobado del año 2022  es por $2,168,607.16  recibiendose el 26 % por el monto de  $559,378.29.
.Para el </t>
    </r>
    <r>
      <rPr>
        <b/>
        <sz val="14"/>
        <color theme="1"/>
        <rFont val="Calibri"/>
        <family val="2"/>
        <scheme val="minor"/>
      </rPr>
      <t>Componente de VIH, del presupuesto aprobado por $ 2,973975.63 s</t>
    </r>
    <r>
      <rPr>
        <sz val="14"/>
        <color theme="1"/>
        <rFont val="Calibri"/>
        <family val="2"/>
        <scheme val="minor"/>
      </rPr>
      <t xml:space="preserve">e ha recibio 54%  por el monto de $ 1,596,315.65.
</t>
    </r>
  </si>
  <si>
    <t>Información de la subvención</t>
  </si>
  <si>
    <t>País:</t>
  </si>
  <si>
    <t>El Salvador</t>
  </si>
  <si>
    <t>Título de la subvención:</t>
  </si>
  <si>
    <t>Subvención nº:</t>
  </si>
  <si>
    <t>Componente:</t>
  </si>
  <si>
    <t>TB</t>
  </si>
  <si>
    <t>Financiación total:</t>
  </si>
  <si>
    <t>Receptor Principal:</t>
  </si>
  <si>
    <t xml:space="preserve">Ministerio de Salud </t>
  </si>
  <si>
    <t>Fecha de inicio (dd/mm/aa):</t>
  </si>
  <si>
    <t>Agente Local del Fondo:</t>
  </si>
  <si>
    <t>Grupo Jacobs</t>
  </si>
  <si>
    <t>Ultima calificación:</t>
  </si>
  <si>
    <t>Gerente de Cartera del Fondo:</t>
  </si>
  <si>
    <t>Marcos Patino Mayer</t>
  </si>
  <si>
    <t>Periodo de referencia del que se informa</t>
  </si>
  <si>
    <t>Periodo:</t>
  </si>
  <si>
    <t>Desde:</t>
  </si>
  <si>
    <t>Hasta:</t>
  </si>
  <si>
    <t>Fecha de introducción de la información:</t>
  </si>
  <si>
    <t>Elaborado por:</t>
  </si>
  <si>
    <t>OAFM/UFE/MINSAL.</t>
  </si>
  <si>
    <t>P4</t>
  </si>
  <si>
    <t>P5</t>
  </si>
  <si>
    <t>P6</t>
  </si>
  <si>
    <t>P7</t>
  </si>
  <si>
    <t>P8</t>
  </si>
  <si>
    <t>P9</t>
  </si>
  <si>
    <t>P10</t>
  </si>
  <si>
    <t>P11</t>
  </si>
  <si>
    <t>P12</t>
  </si>
  <si>
    <t>Información de gestión:</t>
  </si>
  <si>
    <t xml:space="preserve">     Introduzca los datos de gestión en todas las celdas azules.</t>
  </si>
  <si>
    <t>M1: Estado de las condiciones precedentes y acciones con fecha límite</t>
  </si>
  <si>
    <t>Para el periodo</t>
  </si>
  <si>
    <t>Cumplidas</t>
  </si>
  <si>
    <t>No cumplidas, aunque dentro de plazo</t>
  </si>
  <si>
    <t>No cumplidas y con el plazo vencido</t>
  </si>
  <si>
    <t>Condiciones precedentes</t>
  </si>
  <si>
    <t>Acciones con fecha límite*</t>
  </si>
  <si>
    <t>* Cartas de Retroalimentación recibidas 1era. con fecha 10 de febrero 2020 y la 2da. Con fecha 02 de Octubre 2020</t>
  </si>
  <si>
    <t>M2: Estado de los principales puestos directivos del RP</t>
  </si>
  <si>
    <t>Planificados</t>
  </si>
  <si>
    <t>Cubiertos</t>
  </si>
  <si>
    <t>Vacantes</t>
  </si>
  <si>
    <t>Unidad de gestión de proyecto</t>
  </si>
  <si>
    <t>M3: Acuerdos contractuales</t>
  </si>
  <si>
    <t>Identificados</t>
  </si>
  <si>
    <t>Evaluados</t>
  </si>
  <si>
    <t>Aprobados</t>
  </si>
  <si>
    <t>Firmados</t>
  </si>
  <si>
    <t>Que reciben financiación</t>
  </si>
  <si>
    <t>Subreceptores</t>
  </si>
  <si>
    <t>N/A</t>
  </si>
  <si>
    <t>M4: Número de informes completos recibidos a tiempo</t>
  </si>
  <si>
    <t>Esperados</t>
  </si>
  <si>
    <t>Recibidos</t>
  </si>
  <si>
    <t>Pendientes</t>
  </si>
  <si>
    <t>Sub SR al SR</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</si>
  <si>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</si>
  <si>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</si>
  <si>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</si>
  <si>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</si>
  <si>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</si>
  <si>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</si>
  <si>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</si>
  <si>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</si>
  <si>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</si>
  <si>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</si>
  <si>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</si>
  <si>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</si>
  <si>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</si>
  <si>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</si>
  <si>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</si>
  <si>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</si>
  <si>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</si>
  <si>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</si>
  <si>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</si>
  <si>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</si>
  <si>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PASER</t>
  </si>
  <si>
    <t>Cicloserina 250mg</t>
  </si>
  <si>
    <t>Kanamicina 1gr</t>
  </si>
  <si>
    <t>Etionamida 250mg</t>
  </si>
  <si>
    <t>Levofloxacina</t>
  </si>
  <si>
    <t>Información de programa:</t>
  </si>
  <si>
    <t xml:space="preserve">     Introduzca los datos de desempeño en todas las celdas amarillas.</t>
  </si>
  <si>
    <t>Indicadores de programa (Marco de Referencia)</t>
  </si>
  <si>
    <t>Código</t>
  </si>
  <si>
    <t>¿Directamente vinculados?</t>
  </si>
  <si>
    <t>3 PRIMEROS</t>
  </si>
  <si>
    <t>MDR TB-6: Porcentaje de casos de TB con resultados de PSD por lo menos para Rifampicina, entre el número total de casos notificados (nuevos y previamente tratados) en el mismo año</t>
  </si>
  <si>
    <t>Yes</t>
  </si>
  <si>
    <t>Meta</t>
  </si>
  <si>
    <t>Logro</t>
  </si>
  <si>
    <t>TCP - other -1: Porcentaje de casos todas las formas de TB entre PPL tratados exitosamente entre el total de casos todas las formas notificados</t>
  </si>
  <si>
    <t>La tabla se actualiza de forma automática. No debe introducirse aquí ningún dato o información.</t>
  </si>
  <si>
    <t>máx.</t>
  </si>
  <si>
    <t>Clasificación</t>
  </si>
  <si>
    <t>Indicadores de programa:</t>
  </si>
  <si>
    <r>
      <rPr>
        <b/>
        <sz val="10"/>
        <color indexed="8"/>
        <rFont val="Georgia"/>
        <family val="1"/>
      </rPr>
      <t xml:space="preserve">MDR TB-6: </t>
    </r>
    <r>
      <rPr>
        <sz val="10"/>
        <color indexed="8"/>
        <rFont val="Georgia"/>
        <family val="1"/>
      </rPr>
      <t>Porcentaje de casos de TB con resultados de PSD por lo menos para Rifampicina, entre el número total de casos notificados (nuevos y previamente tratados) en el mismo año</t>
    </r>
  </si>
  <si>
    <r>
      <rPr>
        <b/>
        <sz val="10"/>
        <color indexed="8"/>
        <rFont val="Georgia"/>
        <family val="1"/>
      </rPr>
      <t>MDR TB-3(M):</t>
    </r>
    <r>
      <rPr>
        <sz val="10"/>
        <color indexed="8"/>
        <rFont val="Georgia"/>
        <family val="1"/>
      </rPr>
      <t xml:space="preserve"> Número de casos TB-RR y/o TB-MDR que iniciaron tratamiento con drogas de segunda línea</t>
    </r>
  </si>
  <si>
    <r>
      <rPr>
        <b/>
        <sz val="10"/>
        <color indexed="8"/>
        <rFont val="Georgia"/>
        <family val="1"/>
      </rPr>
      <t>TCP-6a:</t>
    </r>
    <r>
      <rPr>
        <sz val="10"/>
        <color indexed="8"/>
        <rFont val="Georgia"/>
        <family val="1"/>
      </rPr>
      <t xml:space="preserve"> Número de casos de TB (todas las formas) notificados entre los privados de libertad</t>
    </r>
  </si>
  <si>
    <t>Comentario:</t>
  </si>
  <si>
    <t>Indicadores</t>
  </si>
  <si>
    <t>0% - 59%</t>
  </si>
  <si>
    <t>60% - 89%</t>
  </si>
  <si>
    <t>&gt; 90%</t>
  </si>
  <si>
    <t>Comentarios</t>
  </si>
  <si>
    <t>¿Cumplen lo acordado la adquisición y la contratación?</t>
  </si>
  <si>
    <t>Gestión</t>
  </si>
  <si>
    <t>Comentarios resumidos</t>
  </si>
  <si>
    <t>Recomendaciones</t>
  </si>
  <si>
    <t>M1</t>
  </si>
  <si>
    <t>M2</t>
  </si>
  <si>
    <t xml:space="preserve">SLV-C-MOH </t>
  </si>
  <si>
    <t>enero a junio 2022</t>
  </si>
  <si>
    <r>
      <t xml:space="preserve">Subvención </t>
    </r>
    <r>
      <rPr>
        <b/>
        <i/>
        <sz val="14"/>
        <color indexed="8"/>
        <rFont val="Calibri"/>
        <family val="2"/>
      </rPr>
      <t>SLV - C - MOH</t>
    </r>
  </si>
  <si>
    <r>
      <t>CUADRO DE MANDO -</t>
    </r>
    <r>
      <rPr>
        <b/>
        <i/>
        <sz val="14"/>
        <color indexed="9"/>
        <rFont val="Calibri"/>
        <family val="2"/>
      </rPr>
      <t xml:space="preserve"> SLV - C - MOH /</t>
    </r>
    <r>
      <rPr>
        <b/>
        <sz val="14"/>
        <color indexed="9"/>
        <rFont val="Calibri"/>
        <family val="2"/>
      </rPr>
      <t>El Salvador</t>
    </r>
  </si>
  <si>
    <t>MDR TB-6 Porcentaje de pacientes con tuberculosis y resultados de sensibilidad a los fármacos al menos con respecto a la rifampicina entre el número total de casos notificados (nuevos y vueltos a tratar) en el mismo año.</t>
  </si>
  <si>
    <t>MDR TB-3⁽ᴹ⁾ Número de casos de tuberculosis resistente a la rifampicina y/o multirresistente que empezaron a recibir tratamiento de segunda línea.</t>
  </si>
  <si>
    <t>TCP-6a Número de casos de tuberculosis (en todas sus formas) notificados entre reclusos.</t>
  </si>
  <si>
    <t>TCP-1⁽ᴹ⁾ Número de casos notificados de todas las formas de tuberculosis (esto es, confirmados bacteriológicamente y con diagnóstico clínico), casos nuevos y recaídas.</t>
  </si>
  <si>
    <t>Para el periodo de enero a junio 2022, se tiene un porcentaje de 81.9% [(908/1109) *100] de casos de tuberculosis de todas las formas notificados (nuevos, recaídas, fracasos y perdidas en el seguimiento) que tienen resultado de PSD al menos para Rifampicina. 
Este dato es PRELIMINAR.</t>
  </si>
  <si>
    <r>
      <t xml:space="preserve">* Con La utilización de pruebas moleculares además de realizar la detección del </t>
    </r>
    <r>
      <rPr>
        <i/>
        <sz val="10"/>
        <color indexed="8"/>
        <rFont val="Georgia"/>
        <family val="1"/>
      </rPr>
      <t>Mycobacterium tuberculosis</t>
    </r>
    <r>
      <rPr>
        <sz val="10"/>
        <color indexed="8"/>
        <rFont val="Georgia"/>
        <family val="1"/>
      </rPr>
      <t xml:space="preserve"> permite hacer vigilancia de la sensibilidad a los medicamentos y es método recomendado por la OMS. Además, el número de pruebas moleculares es mayor año con año lo que ha permitido alcanzar mayores porcentajes de pacientes con cobertura.
* Para el periodo de enero a junio 2022, se tiene un porcentaje de 81.9% [(908/1109) *100] de casos de tuberculosis de todas las formas notificados (nuevos, recaídas, fracasos y perdidas en el seguimiento) que tienen resultado de PSD al menos para Rifampicina. 
Este dato es PRELIMINAR.
* Fuente : </t>
    </r>
    <r>
      <rPr>
        <b/>
        <sz val="10"/>
        <color indexed="8"/>
        <rFont val="Georgia"/>
        <family val="1"/>
      </rPr>
      <t>Datos NO OFICIALES del UPTYER/MINSAL.</t>
    </r>
  </si>
  <si>
    <t>De enero a junio 2022, se tiene un total preliminar de 4 casos de TB-RR y/o TB-MDR que iniciaron tratamiento con drogas de segunda línea.
La vigilancia de la fármaco resistencia actualmente se está realizando a través de las pruebas moleculares y pruebas de sensibilidad convencional en población de riesgo y población en general</t>
  </si>
  <si>
    <r>
      <t xml:space="preserve">* De enero a junio 2022, se tiene un total preliminar de 4 casos de TB-RR y/o TB-MDR que iniciaron tratamiento con drogas de segunda línea.
* La vigilancia de la fármaco resistencia actualmente se está realizando a través de las pruebas moleculares y pruebas de sensibilidad convencional en población de riesgo y población en general
* En seguimiento a las recomendaciones emitidas por el Comité de Luz Verde al país con la búsqueda activa con pruebas moleculares y PSD por métodos de las proporciones en los casos sospechoso de TB multidrogoresistencia, se incrementó la cantidad de pruebas diagnósticas a través del Gene Xpert 
* Fuente : </t>
    </r>
    <r>
      <rPr>
        <b/>
        <sz val="10"/>
        <color indexed="8"/>
        <rFont val="Georgia"/>
        <family val="1"/>
      </rPr>
      <t>Datos NO OFICIALES del UPTYER/MINSAL.</t>
    </r>
  </si>
  <si>
    <t>Para el período de enero a junio de 2022, se han detectado y notificado un total preliminar de 338 casos de tuberculosis todas las formas entre los reclusos.</t>
  </si>
  <si>
    <r>
      <t xml:space="preserve">
* Para el período de enero a junio de 2022, se han detectado y notificado un total preliminar de 338 casos de tuberculosis todas las formas entre los reclusos.
* Las personas privadas de libertad (PPDL) son un grupo en condición de vulnerabilidad debido principalmente a su entorno de encierro y las dinámicas de convivencia entre los privados de libertad más aún aquellos que pertenen a pandillas; de tal forma, este grupo de personas se vuelve vulnerable frente al avance de la Pandemia de la COVID-19;  es importante mencionar que en algunos centros penales  la detección de casos y la implementación de las medidas de control respiratorio favoreció la no transmisión tanto de enfermedades respiratorias comunes, COVID-19 y la misma TB. 
* Fuente : </t>
    </r>
    <r>
      <rPr>
        <b/>
        <sz val="10"/>
        <color indexed="8"/>
        <rFont val="Georgia"/>
        <family val="1"/>
      </rPr>
      <t>Datos NO OFICIALES del UPTYER/MINSAL.</t>
    </r>
  </si>
  <si>
    <r>
      <t xml:space="preserve">* Este Indicador representa a una Cohorte Anual y hacer un corte semestral epidemiologico no es representativo al reporte del indicador.
* Para el periodo de enero a septiembre del año 2021, se detectaron 482 casos de TB todas las formas en PPL, de los cuales egresaron de la cohorte con éxito de tratamiento 457 casos (curados más tratamiento completo). Haciendo un cumplimiento del indicador del 94.8% [(457/482) *100]. 
* Fuente : </t>
    </r>
    <r>
      <rPr>
        <b/>
        <sz val="10"/>
        <color indexed="8"/>
        <rFont val="Georgia"/>
        <family val="1"/>
      </rPr>
      <t>Datos NO OFICIALES del UPTYER/MINSAL.</t>
    </r>
    <r>
      <rPr>
        <sz val="10"/>
        <color indexed="8"/>
        <rFont val="Calibri"/>
        <family val="2"/>
        <charset val="1"/>
      </rPr>
      <t/>
    </r>
  </si>
  <si>
    <r>
      <t xml:space="preserve">* Durante el período de enero a junio de 2022, se han detectado como dato preliminar un total de 1095 casos de TB todas las formas (confirmados bacteriológicamente y con diagnóstico clínico), casos nuevos y recaídas.  
* Fuente : </t>
    </r>
    <r>
      <rPr>
        <b/>
        <sz val="10"/>
        <color indexed="8"/>
        <rFont val="Georgia"/>
        <family val="1"/>
      </rPr>
      <t>Datos NO OFICIALES del UPTYER/MINSAL.</t>
    </r>
  </si>
  <si>
    <t>logro realizado a Junio 2022</t>
  </si>
  <si>
    <t>Información sobre los indicadores VIH</t>
  </si>
  <si>
    <t>Información sobre los indicadores TUBERCULOSIS</t>
  </si>
  <si>
    <t>HTS-Other 1 Porcentaje de resultados de VIH positivos entre el total de pruebas de VIH realizadas en HSH</t>
  </si>
  <si>
    <r>
      <t xml:space="preserve">HTS-Other 1 </t>
    </r>
    <r>
      <rPr>
        <sz val="10"/>
        <color indexed="8"/>
        <rFont val="Georgia"/>
        <family val="1"/>
      </rPr>
      <t>Porcentaje de resultados de VIH positivos entre el total de pruebas de VIH realizadas en HSH</t>
    </r>
  </si>
  <si>
    <t>HTS-Other 2: Porcentaje de resultados de VIH positivos entre el total de pruebas de VIH realizadas en personas Trans</t>
  </si>
  <si>
    <r>
      <t xml:space="preserve">HTS-Other 2: </t>
    </r>
    <r>
      <rPr>
        <sz val="10"/>
        <color indexed="8"/>
        <rFont val="Georgia"/>
        <family val="1"/>
      </rPr>
      <t>Porcentaje de resultados de VIH positivos entre el total de pruebas de VIH realizadas en personas Trans</t>
    </r>
  </si>
  <si>
    <t>HTS-Other 3:  Porcentaje de resultados de VIH positivos entre el total de pruebas de VIH realizadas en trabajadoras sexuales</t>
  </si>
  <si>
    <r>
      <t xml:space="preserve">HTS-Other 3:  </t>
    </r>
    <r>
      <rPr>
        <sz val="10"/>
        <color indexed="8"/>
        <rFont val="Georgia"/>
        <family val="1"/>
      </rPr>
      <t>Porcentaje de resultados de VIH positivos entre el total de pruebas de VIH realizadas en trabajadoras sexuales</t>
    </r>
  </si>
  <si>
    <t>KP-1a⁽ᴹ⁾:  Porcentaje de HSH alcanzados por programas de prevención del VIH - paquete definido de servicios</t>
  </si>
  <si>
    <t>KP-1b⁽ᴹ⁾:  Porcentaje de personas transgénero alcanzados por programas de prevención del VIH - paquete definido de servicios</t>
  </si>
  <si>
    <t>KP-1c⁽ᴹ⁾ : Porcentaje de trabajadores sexuales alcanzados por programas de prevención del VIH - paquete definido de servicios</t>
  </si>
  <si>
    <t>TCS-1.1⁽ᴹ⁾:  Porcentaje de personas en TARV entre todas las personas viviendo con VIH al final del período de reporte</t>
  </si>
  <si>
    <t>KP-6a: Porcentaje de HSH elegibles que iniciaron PrEP durante el período de reporte</t>
  </si>
  <si>
    <t>KP-6b:  Porcentaje de personas transgénero elegibles que iniciaron PrEP durante el período de reporte</t>
  </si>
  <si>
    <t>HTS-5: Porcentaje de personas con diagnóstico nuevo de VIH que han iniciado terapia antirretroviral</t>
  </si>
  <si>
    <t>TCS-Other1:  Porcentaje de personas en TARV a quienes se les ha realizado una prueba de carga viral en los últimos 6 meses.</t>
  </si>
  <si>
    <t>HTS-3a⁽ᴹ⁾: Porcentaje de HSH a los que se les ha realizado una prueba de VIH durante el período de reporte y que conocen sus resultados</t>
  </si>
  <si>
    <t>HTS-3b⁽ᴹ⁾: Porcentaje de personas transgénero a los que se les ha realizado una prueba de VIH durante el período de reporte y que conocen sus resultados</t>
  </si>
  <si>
    <t>HTS-3c⁽ᴹ⁾: Porcentaje de trabajadores sexuales a los que se les ha realizado una prueba de VIH durante el período de reporte y que conocen sus resultados</t>
  </si>
  <si>
    <t>Cobertura: 3%
Logro: 81%
Durante el primer semestre se han realizado 6,789 prueba en HSH, de las cuales 208 han resultado positivas obteniendo una cobertura hasta el momento de un 3%.
Hasta el momento se tiene un buen resultado, el cual se espera mantener con la continuación de la búsqueda de positivos  a través de la NAP/NAC y de las actividades en lugares de encuentro de las diferentes poblaciones.
Mencionar que son datos preliminares.</t>
  </si>
  <si>
    <t>Durante el primer semestre se han realizado 6,789 prueba en HSH, de las cuales 208 han resultado positivas obteniendo una cobertura hasta el momento de un 3%.
Hasta el momento se tiene un buen resultado, el cual se espera mantener con la continuación de la búsqueda de positivos  a través de la NAP/NAC y de las actividades en lugares de encuentro de las diferentes poblaciones.</t>
  </si>
  <si>
    <t>Cobertura: 2%
Logro: 50%
Durante el primer semestre se han realizado 422 prueba en mujeres trans, de las cuales 8 han resultado positivas obteniendo una cobertura hasta el momento de un 2%.
Hasta el momento se tiene un buen resultado, el cual se espera mantener con la continuación de la búsqueda de positivos  a través de la NAP/NAC y de las actividades en lugares de encuentro de las diferentes poblaciones.
Mencionar que son datos preliminares.</t>
  </si>
  <si>
    <t>Durante el primer semestre se han realizado 422 prueba en mujeres trans, de las cuales 8 han resultado positivas obteniendo una cobertura hasta el momento de un 2%.
Hasta el momento se tiene un buen resultado, el cual se espera mantener con la continuación de la búsqueda de positivos  a través de la NAP/NAC y de las actividades en lugares de encuentro de las diferentes poblaciones.</t>
  </si>
  <si>
    <t>Cobertura: 0.17%
Logro: 18%
Durante el primer semestre se han realizado 2856 pruebas en TS, de las cuales 5 han resultado positivas obteniendo una cobertura hasta el momento de un 0.17%.
Para mejorar el resultado de este  indicador,  se reforzará la búsqueda de positivos a través de la NAP/NAC y de las actividades en lugares de trabajo de esta población.</t>
  </si>
  <si>
    <t>Durante el primer semestre se han realizado 2856 pruebas en TS, de las cuales 5 han resultado positivas obteniendo una cobertura hasta el momento de un 0.17%.
Para mejorar el resultado de este  indicador,  se reforzará la búsqueda de positivos a través de la NAP/NAC y de las actividades en lugares de trabajo de esta población.</t>
  </si>
  <si>
    <t>Cobertura: 0.14%
Logro: 7,627/27611= 27.6%
Hasta agosto del presente año, se han entregado 7,627 paquetes de prevención, los cuales han sido distribuidos por el RP PLAN, contando hasta el momento con una cobertura de 0.14% y un logro de 27.6%.
Mencionar que en este informe no se incluyen los paquetes de prevención de PASMO,debido a que a la fecha no han proporcionado datos.</t>
  </si>
  <si>
    <t>Cobertura: 789/1709= 46%
Logro: 54.13%
Hasta agosto del presente año, se han entregado 789 paquetes de prevención, los cuales han sido distribuidos por el RP PLAN, contando hasta el momento con una cobertura de 46% y un logro de 54.13%.</t>
  </si>
  <si>
    <t>Cobertura: 4505/44972= 10%
Logro= 29.20%
Hasta agosto del presente año, se han entregado 4,505 paquetes de prevención, los cuales han sido distribuidos por el RP PLAN, contando hasta el momento con una cobertura de 10% y un logro de 29.20%.</t>
  </si>
  <si>
    <t>Cobertura: 55%
Logro: 76%
Para el período de enero a junio 2022, se reportan 14,881 personas con VIH que se encuentran activas en TAR incluyendo al ISSS, este resultado corresponde a un 55% de la meta, con un logro de cobertura de 76% para el período de enero a junio 2022. Datos preliminares.</t>
  </si>
  <si>
    <t>Debido a las actividades para mitigar el impacto de COVID en el Sistema de Salud, que tuvo un fuerte incremento de casos al inicio del presente año, se retrasó la implementación de la estrategia, la cual se va a iniciar a partir del mes de octubre.</t>
  </si>
  <si>
    <t>Cobertura: 55%
Logro: mayor al 100%
La meta para este indicador es de un 23%, a la fecha 55 % de los nuevos diagnósticos están iniciando TAR en los primeros 7 días  por lo que se lleva un buen resultado al momento. Datos preliminares hasta junio 2022.</t>
  </si>
  <si>
    <t xml:space="preserve">Cobertura: 89%
Logro: 133%
13.227 personas en TARV, se les ha realizado una CV en los primeros 6 meses del año, esto debido a que el país cuenta con el reactivo y los recursos necesarios para la toma y realización de dicha prueba de seguimiento, de igual manera, a las actividades de concientización de la importancia de la adherencia y asistencia por parte de los usuarios, a sus tomas de pruebas de seguimiento.
</t>
  </si>
  <si>
    <t>Cobertura: 6375/54140= 12%
Logro: 32.2
Los resultados a la mitad del período se encuentran bajos en esta actividad, pero se observa un aumento del 10% en todas las poblaciones en comparación con los meses anteriores. 
Durante este período no se cuenta con desabastecimiento de reactivos, ni de insumo para la oferta de la prueba.
Cabe mencionar que el RP PLAN, por motivo de elección de los nuevos SR, no  cuenta con resultados al 100%, esto debido al retraso en el nombramiento de los mismos.
En este informe no se incluyen los resultados de PASMO, debido a que a la fecha no han proporcionado datos.
Se debe continuar con la promoción y oferta de las pruebas de VIH en los establecimientos de salud, lugares de encuentro, actividades extramurales, etc., para lograr las metas establecidas para este año.</t>
  </si>
  <si>
    <t>Cobertura: 388/2011=19.2 %
Logro: 19.2/54.05= 36%
Los resultados a la mitad del período se encuentran bajos en esta actividad, pero se observa un aumento del 10% en todas las poblaciones en comparación con los meses anteriores. 
Durante este período no se cuenta con desabastecimiento de reactivos, ni de insumo para la oferta de la prueba.
Cabe mencionar que el RP PLAN, por motivo de elección de los nuevos SR, no se cuenta con resultados al 100% debido al retraso en el nombramiento de los mismos.
En este informe no se incluyen los resultados de PASMO, debido a que a la fecha no han proporcionado datos.
Se debe continuar con la promoción y oferta de las pruebas de VIH en los establecimientos de salud, lugares de encuentro, actividades extramurales, etc., para lograr las metas establecidas para este año.</t>
  </si>
  <si>
    <t>Cobertura: 2528/ 44,972= 5.6%
Logro: 5.6/21.07= 27%
Los resultados a la mitad del período se encuentran bajos en esta actividad, pero se observa un aumento del 10% en todas las poblaciones en comparación con los meses anteriores. 
Durante este período no se cuenta con desabastecimiento de reactivos, ni de insumo para la oferta de la prueba.
Cabe mencionar que el RP PLAN, por motivo de elección de los nuevos SR, no se cuenta con resultados al 100% debido al retraso en el nombramiento de los mismos.
Se debe continuar con la promoción y oferta de las pruebas de VIH en los establecimientos de salud, lugares de encuentro, actividades extramurales, etc., para lograr las metas establecidas para este año.</t>
  </si>
  <si>
    <t>01 de enero 2022</t>
  </si>
  <si>
    <t>30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</si>
</sst>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 #,##0.00_);_(* \(#,##0.00\);_(* \-??_);_(@_)"/>
    <numFmt numFmtId="165" formatCode="\Q#,##0_);[Red]&quot;(Q&quot;#,##0\)"/>
    <numFmt numFmtId="166" formatCode="d&quot; de &quot;mmm&quot; de &quot;yy"/>
    <numFmt numFmtId="167" formatCode="\$#,##0.00"/>
    <numFmt numFmtId="168" formatCode="_(\$* #,##0.00_);_(\$* \(#,##0.00\);_(\$* \-??_);_(@_)"/>
    <numFmt numFmtId="169" formatCode="_-[$$-240A]* #,##0.00_-;\-[$$-240A]* #,##0.00_-;_-[$$-240A]* \-??_-;_-@_-"/>
    <numFmt numFmtId="170" formatCode="_-[$$-440A]* #,##0.00_-;\-[$$-440A]* #,##0.00_-;_-[$$-440A]* &quot;-&quot;??_-;_-@_-"/>
    <numFmt numFmtId="171" formatCode="0.0000%"/>
    <numFmt numFmtId="172" formatCode="_(* #,##0_);_(* \(#,##0\);_(* \-??_);_(@_)"/>
    <numFmt numFmtId="173" formatCode="#.##0"/>
    <numFmt numFmtId="174" formatCode="#.##000"/>
    <numFmt numFmtId="175" formatCode="#"/>
    <numFmt numFmtId="176" formatCode="0.0"/>
    <numFmt numFmtId="177" formatCode="0.000%"/>
    <numFmt numFmtId="178" formatCode="0.0%"/>
    <numFmt numFmtId="179" formatCode="#.00"/>
    <numFmt numFmtId="180" formatCode="#.##"/>
  </numFmts>
  <fonts count="65"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14"/>
      <color indexed="60"/>
      <name val="Calibri"/>
      <family val="2"/>
    </font>
    <font>
      <b/>
      <sz val="11"/>
      <color indexed="8"/>
      <name val="Calibri"/>
      <family val="2"/>
    </font>
    <font>
      <b/>
      <sz val="10"/>
      <color indexed="8"/>
      <name val="Calibri"/>
      <family val="2"/>
    </font>
    <font>
      <sz val="10"/>
      <color indexed="8"/>
      <name val="Calibri"/>
      <family val="2"/>
    </font>
    <font>
      <b/>
      <sz val="11"/>
      <color indexed="16"/>
      <name val="Calibri"/>
      <family val="2"/>
    </font>
    <font>
      <sz val="11"/>
      <color theme="5" tint="0.59999389629810485"/>
      <name val="Calibri"/>
      <family val="2"/>
    </font>
    <font>
      <b/>
      <sz val="12"/>
      <color rgb="FFFF0000"/>
      <name val="Calibri"/>
      <family val="2"/>
      <scheme val="minor"/>
    </font>
    <font>
      <b/>
      <sz val="12"/>
      <color theme="1"/>
      <name val="Calibri"/>
      <family val="2"/>
      <scheme val="minor"/>
    </font>
    <font>
      <b/>
      <sz val="14"/>
      <color theme="1"/>
      <name val="Calibri"/>
      <family val="2"/>
      <scheme val="minor"/>
    </font>
    <font>
      <b/>
      <sz val="12"/>
      <color indexed="8"/>
      <name val="Calibri"/>
      <family val="2"/>
    </font>
    <font>
      <sz val="11"/>
      <name val="Calibri"/>
      <family val="2"/>
    </font>
    <font>
      <sz val="14"/>
      <color theme="1"/>
      <name val="Calibri"/>
      <family val="2"/>
      <scheme val="minor"/>
    </font>
    <font>
      <sz val="16"/>
      <color theme="1"/>
      <name val="Calibri"/>
      <family val="2"/>
      <scheme val="minor"/>
    </font>
    <font>
      <b/>
      <sz val="16"/>
      <color theme="1"/>
      <name val="Calibri"/>
      <family val="2"/>
      <scheme val="minor"/>
    </font>
    <font>
      <sz val="20"/>
      <color theme="1"/>
      <name val="Calibri"/>
      <family val="2"/>
      <scheme val="minor"/>
    </font>
    <font>
      <sz val="16"/>
      <color indexed="8"/>
      <name val="Calibri"/>
      <family val="2"/>
    </font>
    <font>
      <b/>
      <sz val="18"/>
      <color indexed="60"/>
      <name val="Calibri"/>
      <family val="2"/>
    </font>
    <font>
      <b/>
      <sz val="16"/>
      <color indexed="60"/>
      <name val="Calibri"/>
      <family val="2"/>
    </font>
    <font>
      <sz val="11"/>
      <color indexed="8"/>
      <name val="Calibri"/>
      <family val="2"/>
      <charset val="1"/>
    </font>
    <font>
      <sz val="14"/>
      <color indexed="9"/>
      <name val="Calibri"/>
      <family val="2"/>
      <charset val="1"/>
    </font>
    <font>
      <sz val="16"/>
      <color indexed="9"/>
      <name val="Calibri"/>
      <family val="2"/>
      <charset val="1"/>
    </font>
    <font>
      <i/>
      <sz val="11"/>
      <color indexed="8"/>
      <name val="Calibri"/>
      <family val="2"/>
      <charset val="1"/>
    </font>
    <font>
      <sz val="11"/>
      <color indexed="9"/>
      <name val="Calibri"/>
      <family val="2"/>
      <charset val="1"/>
    </font>
    <font>
      <i/>
      <sz val="9"/>
      <color indexed="8"/>
      <name val="Calibri"/>
      <family val="2"/>
      <charset val="1"/>
    </font>
    <font>
      <b/>
      <sz val="11"/>
      <color indexed="8"/>
      <name val="Calibri"/>
      <family val="2"/>
      <charset val="1"/>
    </font>
    <font>
      <sz val="11"/>
      <color indexed="12"/>
      <name val="Calibri"/>
      <family val="2"/>
      <charset val="1"/>
    </font>
    <font>
      <b/>
      <sz val="10"/>
      <color indexed="8"/>
      <name val="Calibri"/>
      <family val="2"/>
      <charset val="1"/>
    </font>
    <font>
      <sz val="10"/>
      <color indexed="8"/>
      <name val="Calibri"/>
      <family val="2"/>
      <charset val="1"/>
    </font>
    <font>
      <sz val="10"/>
      <name val="Arial"/>
      <family val="2"/>
      <charset val="1"/>
    </font>
    <font>
      <sz val="11"/>
      <name val="Calibri"/>
      <family val="2"/>
      <charset val="1"/>
    </font>
    <font>
      <b/>
      <sz val="14"/>
      <color indexed="40"/>
      <name val="Calibri"/>
      <family val="2"/>
      <charset val="1"/>
    </font>
    <font>
      <b/>
      <sz val="14"/>
      <color indexed="44"/>
      <name val="Calibri"/>
      <family val="2"/>
      <charset val="1"/>
    </font>
    <font>
      <sz val="11"/>
      <color indexed="40"/>
      <name val="Calibri"/>
      <family val="2"/>
      <charset val="1"/>
    </font>
    <font>
      <b/>
      <sz val="11"/>
      <name val="Calibri"/>
      <family val="2"/>
      <charset val="1"/>
    </font>
    <font>
      <b/>
      <sz val="12"/>
      <color indexed="21"/>
      <name val="Calibri"/>
      <family val="2"/>
      <charset val="1"/>
    </font>
    <font>
      <i/>
      <sz val="11"/>
      <name val="Calibri"/>
      <family val="2"/>
      <charset val="1"/>
    </font>
    <font>
      <sz val="8"/>
      <color indexed="8"/>
      <name val="Calibri"/>
      <family val="2"/>
      <charset val="1"/>
    </font>
    <font>
      <b/>
      <sz val="11"/>
      <color indexed="53"/>
      <name val="Calibri"/>
      <family val="2"/>
      <charset val="1"/>
    </font>
    <font>
      <b/>
      <sz val="14"/>
      <color indexed="52"/>
      <name val="Calibri"/>
      <family val="2"/>
      <charset val="1"/>
    </font>
    <font>
      <b/>
      <sz val="14"/>
      <color indexed="51"/>
      <name val="Calibri"/>
      <family val="2"/>
      <charset val="1"/>
    </font>
    <font>
      <b/>
      <sz val="10"/>
      <color indexed="53"/>
      <name val="Calibri"/>
      <family val="2"/>
      <charset val="1"/>
    </font>
    <font>
      <b/>
      <sz val="11"/>
      <color indexed="52"/>
      <name val="Calibri"/>
      <family val="2"/>
      <charset val="1"/>
    </font>
    <font>
      <b/>
      <sz val="10"/>
      <name val="Arial"/>
      <family val="2"/>
      <charset val="1"/>
    </font>
    <font>
      <sz val="10"/>
      <color indexed="53"/>
      <name val="Arial"/>
      <family val="2"/>
      <charset val="1"/>
    </font>
    <font>
      <b/>
      <sz val="8"/>
      <color indexed="32"/>
      <name val="Tahoma"/>
      <family val="2"/>
      <charset val="1"/>
    </font>
    <font>
      <sz val="11"/>
      <color indexed="29"/>
      <name val="Calibri"/>
      <family val="2"/>
      <charset val="1"/>
    </font>
    <font>
      <b/>
      <i/>
      <sz val="14"/>
      <color indexed="12"/>
      <name val="Calibri"/>
      <family val="2"/>
      <charset val="1"/>
    </font>
    <font>
      <sz val="10"/>
      <color indexed="8"/>
      <name val="Georgia"/>
      <family val="1"/>
    </font>
    <font>
      <b/>
      <sz val="10"/>
      <color indexed="8"/>
      <name val="Georgia"/>
      <family val="1"/>
    </font>
    <font>
      <b/>
      <sz val="9"/>
      <color indexed="8"/>
      <name val="Georgia"/>
      <family val="1"/>
    </font>
    <font>
      <b/>
      <sz val="14"/>
      <color indexed="8"/>
      <name val="Calibri"/>
      <family val="2"/>
      <charset val="1"/>
    </font>
    <font>
      <b/>
      <sz val="16"/>
      <color indexed="8"/>
      <name val="Georgia"/>
      <family val="1"/>
    </font>
    <font>
      <sz val="11"/>
      <color indexed="8"/>
      <name val="Georgia"/>
      <family val="1"/>
    </font>
    <font>
      <b/>
      <sz val="11"/>
      <color indexed="8"/>
      <name val="Georgia"/>
      <family val="1"/>
    </font>
    <font>
      <b/>
      <sz val="11"/>
      <name val="Georgia"/>
      <family val="1"/>
    </font>
    <font>
      <sz val="11"/>
      <name val="Georgia"/>
      <family val="1"/>
    </font>
    <font>
      <i/>
      <sz val="10"/>
      <color indexed="8"/>
      <name val="Georgia"/>
      <family val="1"/>
    </font>
    <font>
      <b/>
      <i/>
      <sz val="14"/>
      <color indexed="8"/>
      <name val="Calibri"/>
      <family val="2"/>
    </font>
    <font>
      <b/>
      <sz val="14"/>
      <color indexed="9"/>
      <name val="Calibri"/>
      <family val="2"/>
    </font>
    <font>
      <b/>
      <i/>
      <sz val="14"/>
      <color indexed="9"/>
      <name val="Calibri"/>
      <family val="2"/>
    </font>
    <font>
      <sz val="10"/>
      <color rgb="FFFF0000"/>
      <name val="Georgia"/>
      <family val="1"/>
    </font>
  </fonts>
  <fills count="24">
    <fill>
      <patternFill patternType="none"/>
    </fill>
    <fill>
      <patternFill patternType="gray125"/>
    </fill>
    <fill>
      <patternFill patternType="solid">
        <fgColor indexed="22"/>
        <bgColor indexed="31"/>
      </patternFill>
    </fill>
    <fill>
      <patternFill patternType="solid">
        <fgColor indexed="47"/>
        <bgColor indexed="41"/>
      </patternFill>
    </fill>
    <fill>
      <patternFill patternType="solid">
        <fgColor theme="0" tint="-0.249977111117893"/>
        <bgColor indexed="64"/>
      </patternFill>
    </fill>
    <fill>
      <patternFill patternType="solid">
        <fgColor theme="0"/>
        <bgColor indexed="64"/>
      </patternFill>
    </fill>
    <fill>
      <patternFill patternType="solid">
        <fgColor indexed="62"/>
        <bgColor indexed="56"/>
      </patternFill>
    </fill>
    <fill>
      <patternFill patternType="solid">
        <fgColor indexed="57"/>
        <bgColor indexed="38"/>
      </patternFill>
    </fill>
    <fill>
      <patternFill patternType="solid">
        <fgColor indexed="44"/>
        <bgColor indexed="35"/>
      </patternFill>
    </fill>
    <fill>
      <patternFill patternType="solid">
        <fgColor indexed="43"/>
        <bgColor indexed="34"/>
      </patternFill>
    </fill>
    <fill>
      <patternFill patternType="solid">
        <fgColor indexed="9"/>
        <bgColor indexed="26"/>
      </patternFill>
    </fill>
    <fill>
      <patternFill patternType="solid">
        <fgColor indexed="22"/>
        <bgColor indexed="46"/>
      </patternFill>
    </fill>
    <fill>
      <patternFill patternType="solid">
        <fgColor indexed="26"/>
        <bgColor indexed="9"/>
      </patternFill>
    </fill>
    <fill>
      <patternFill patternType="solid">
        <fgColor indexed="11"/>
        <bgColor indexed="49"/>
      </patternFill>
    </fill>
    <fill>
      <patternFill patternType="solid">
        <fgColor indexed="18"/>
        <bgColor indexed="56"/>
      </patternFill>
    </fill>
    <fill>
      <patternFill patternType="solid">
        <fgColor theme="0" tint="-0.14999847407452621"/>
        <bgColor indexed="64"/>
      </patternFill>
    </fill>
    <fill>
      <patternFill patternType="solid">
        <fgColor theme="8" tint="0.39997558519241921"/>
        <bgColor indexed="64"/>
      </patternFill>
    </fill>
    <fill>
      <patternFill patternType="solid">
        <fgColor indexed="13"/>
        <bgColor indexed="51"/>
      </patternFill>
    </fill>
    <fill>
      <patternFill patternType="solid">
        <fgColor theme="7" tint="0.59999389629810485"/>
        <bgColor indexed="43"/>
      </patternFill>
    </fill>
    <fill>
      <patternFill patternType="solid">
        <fgColor theme="7" tint="0.59999389629810485"/>
        <bgColor indexed="34"/>
      </patternFill>
    </fill>
    <fill>
      <patternFill patternType="solid">
        <fgColor rgb="FFFF0000"/>
        <bgColor indexed="29"/>
      </patternFill>
    </fill>
    <fill>
      <patternFill patternType="solid">
        <fgColor rgb="FFFF0000"/>
        <bgColor indexed="64"/>
      </patternFill>
    </fill>
    <fill>
      <patternFill patternType="solid">
        <fgColor rgb="FFFF0000"/>
        <bgColor rgb="FFFF0000"/>
      </patternFill>
    </fill>
    <fill>
      <patternFill patternType="solid">
        <fgColor theme="7" tint="0.79998168889431442"/>
        <bgColor indexed="64"/>
      </patternFill>
    </fill>
  </fills>
  <borders count="123">
    <border>
      <left/>
      <right/>
      <top/>
      <bottom/>
      <diagonal/>
    </border>
    <border>
      <left/>
      <right/>
      <top/>
      <bottom style="medium">
        <color indexed="30"/>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diagonal/>
    </border>
    <border>
      <left style="thin">
        <color indexed="32"/>
      </left>
      <right style="thin">
        <color indexed="32"/>
      </right>
      <top style="thin">
        <color indexed="32"/>
      </top>
      <bottom style="thin">
        <color indexed="32"/>
      </bottom>
      <diagonal/>
    </border>
    <border>
      <left style="thin">
        <color indexed="32"/>
      </left>
      <right style="thin">
        <color indexed="32"/>
      </right>
      <top style="thin">
        <color indexed="32"/>
      </top>
      <bottom/>
      <diagonal/>
    </border>
    <border>
      <left style="thin">
        <color indexed="64"/>
      </left>
      <right style="thin">
        <color indexed="64"/>
      </right>
      <top style="thin">
        <color indexed="64"/>
      </top>
      <bottom style="thin">
        <color indexed="64"/>
      </bottom>
      <diagonal/>
    </border>
    <border>
      <left style="thin">
        <color indexed="32"/>
      </left>
      <right style="medium">
        <color indexed="16"/>
      </right>
      <top style="thin">
        <color indexed="32"/>
      </top>
      <bottom style="thin">
        <color indexed="32"/>
      </bottom>
      <diagonal/>
    </border>
    <border>
      <left style="medium">
        <color indexed="64"/>
      </left>
      <right style="medium">
        <color indexed="64"/>
      </right>
      <top style="medium">
        <color indexed="64"/>
      </top>
      <bottom style="medium">
        <color indexed="64"/>
      </bottom>
      <diagonal/>
    </border>
    <border>
      <left style="medium">
        <color indexed="64"/>
      </left>
      <right style="thin">
        <color indexed="16"/>
      </right>
      <top style="medium">
        <color indexed="64"/>
      </top>
      <bottom style="thin">
        <color indexed="16"/>
      </bottom>
      <diagonal/>
    </border>
    <border>
      <left style="thin">
        <color indexed="16"/>
      </left>
      <right style="thin">
        <color indexed="16"/>
      </right>
      <top style="medium">
        <color indexed="64"/>
      </top>
      <bottom style="thin">
        <color indexed="16"/>
      </bottom>
      <diagonal/>
    </border>
    <border>
      <left style="thin">
        <color indexed="16"/>
      </left>
      <right style="medium">
        <color indexed="64"/>
      </right>
      <top style="medium">
        <color indexed="64"/>
      </top>
      <bottom style="thin">
        <color indexed="16"/>
      </bottom>
      <diagonal/>
    </border>
    <border>
      <left style="medium">
        <color indexed="64"/>
      </left>
      <right style="thin">
        <color indexed="16"/>
      </right>
      <top style="thin">
        <color indexed="16"/>
      </top>
      <bottom style="thin">
        <color indexed="16"/>
      </bottom>
      <diagonal/>
    </border>
    <border>
      <left style="thin">
        <color indexed="32"/>
      </left>
      <right style="medium">
        <color indexed="64"/>
      </right>
      <top style="thin">
        <color indexed="32"/>
      </top>
      <bottom style="thin">
        <color indexed="32"/>
      </bottom>
      <diagonal/>
    </border>
    <border>
      <left style="thin">
        <color indexed="32"/>
      </left>
      <right style="medium">
        <color indexed="64"/>
      </right>
      <top style="thin">
        <color indexed="32"/>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0"/>
      </top>
      <bottom/>
      <diagonal/>
    </border>
    <border>
      <left style="medium">
        <color indexed="64"/>
      </left>
      <right style="thin">
        <color indexed="60"/>
      </right>
      <top style="thin">
        <color indexed="60"/>
      </top>
      <bottom style="medium">
        <color indexed="64"/>
      </bottom>
      <diagonal/>
    </border>
    <border>
      <left style="thin">
        <color indexed="60"/>
      </left>
      <right style="thin">
        <color indexed="60"/>
      </right>
      <top/>
      <bottom style="medium">
        <color indexed="64"/>
      </bottom>
      <diagonal/>
    </border>
    <border>
      <left style="thin">
        <color indexed="60"/>
      </left>
      <right style="medium">
        <color indexed="64"/>
      </right>
      <top/>
      <bottom style="medium">
        <color indexed="64"/>
      </bottom>
      <diagonal/>
    </border>
    <border>
      <left style="medium">
        <color indexed="64"/>
      </left>
      <right style="medium">
        <color indexed="16"/>
      </right>
      <top style="medium">
        <color indexed="64"/>
      </top>
      <bottom style="thin">
        <color indexed="16"/>
      </bottom>
      <diagonal/>
    </border>
    <border>
      <left style="medium">
        <color indexed="16"/>
      </left>
      <right/>
      <top style="medium">
        <color indexed="64"/>
      </top>
      <bottom style="thin">
        <color indexed="16"/>
      </bottom>
      <diagonal/>
    </border>
    <border>
      <left/>
      <right/>
      <top style="medium">
        <color indexed="64"/>
      </top>
      <bottom style="thin">
        <color indexed="16"/>
      </bottom>
      <diagonal/>
    </border>
    <border>
      <left/>
      <right style="medium">
        <color indexed="64"/>
      </right>
      <top style="medium">
        <color indexed="64"/>
      </top>
      <bottom style="thin">
        <color indexed="16"/>
      </bottom>
      <diagonal/>
    </border>
    <border>
      <left style="medium">
        <color indexed="64"/>
      </left>
      <right style="thin">
        <color indexed="16"/>
      </right>
      <top/>
      <bottom style="thin">
        <color indexed="16"/>
      </bottom>
      <diagonal/>
    </border>
    <border>
      <left style="thin">
        <color indexed="16"/>
      </left>
      <right style="medium">
        <color indexed="64"/>
      </right>
      <top/>
      <bottom style="thin">
        <color indexed="16"/>
      </bottom>
      <diagonal/>
    </border>
    <border>
      <left style="medium">
        <color indexed="64"/>
      </left>
      <right/>
      <top style="thin">
        <color indexed="16"/>
      </top>
      <bottom style="thin">
        <color indexed="16"/>
      </bottom>
      <diagonal/>
    </border>
    <border>
      <left style="medium">
        <color indexed="64"/>
      </left>
      <right/>
      <top style="thin">
        <color indexed="16"/>
      </top>
      <bottom style="medium">
        <color indexed="64"/>
      </bottom>
      <diagonal/>
    </border>
    <border>
      <left style="thin">
        <color indexed="32"/>
      </left>
      <right style="thin">
        <color indexed="32"/>
      </right>
      <top style="thin">
        <color indexed="32"/>
      </top>
      <bottom style="medium">
        <color indexed="64"/>
      </bottom>
      <diagonal/>
    </border>
    <border>
      <left style="thin">
        <color indexed="32"/>
      </left>
      <right style="medium">
        <color indexed="64"/>
      </right>
      <top style="thin">
        <color indexed="32"/>
      </top>
      <bottom style="medium">
        <color indexed="64"/>
      </bottom>
      <diagonal/>
    </border>
    <border>
      <left/>
      <right style="medium">
        <color indexed="16"/>
      </right>
      <top style="medium">
        <color indexed="64"/>
      </top>
      <bottom style="thin">
        <color indexed="32"/>
      </bottom>
      <diagonal/>
    </border>
    <border>
      <left/>
      <right style="medium">
        <color indexed="64"/>
      </right>
      <top style="medium">
        <color indexed="64"/>
      </top>
      <bottom style="thin">
        <color indexed="32"/>
      </bottom>
      <diagonal/>
    </border>
    <border>
      <left style="medium">
        <color indexed="64"/>
      </left>
      <right style="thin">
        <color indexed="32"/>
      </right>
      <top style="thin">
        <color indexed="32"/>
      </top>
      <bottom style="thin">
        <color indexed="32"/>
      </bottom>
      <diagonal/>
    </border>
    <border>
      <left style="medium">
        <color indexed="64"/>
      </left>
      <right style="thin">
        <color indexed="32"/>
      </right>
      <top style="thin">
        <color indexed="32"/>
      </top>
      <bottom style="medium">
        <color indexed="64"/>
      </bottom>
      <diagonal/>
    </border>
    <border>
      <left style="thin">
        <color indexed="32"/>
      </left>
      <right style="medium">
        <color indexed="16"/>
      </right>
      <top style="thin">
        <color indexed="32"/>
      </top>
      <bottom style="medium">
        <color indexed="64"/>
      </bottom>
      <diagonal/>
    </border>
    <border>
      <left style="medium">
        <color indexed="64"/>
      </left>
      <right/>
      <top style="medium">
        <color indexed="64"/>
      </top>
      <bottom style="thin">
        <color indexed="32"/>
      </bottom>
      <diagonal/>
    </border>
    <border>
      <left style="medium">
        <color indexed="64"/>
      </left>
      <right/>
      <top style="medium">
        <color indexed="64"/>
      </top>
      <bottom/>
      <diagonal/>
    </border>
    <border>
      <left style="medium">
        <color indexed="64"/>
      </left>
      <right/>
      <top/>
      <bottom style="thin">
        <color indexed="32"/>
      </bottom>
      <diagonal/>
    </border>
    <border>
      <left style="medium">
        <color indexed="64"/>
      </left>
      <right style="thin">
        <color indexed="32"/>
      </right>
      <top style="thin">
        <color indexed="32"/>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32"/>
      </bottom>
      <diagonal/>
    </border>
    <border>
      <left/>
      <right style="thin">
        <color indexed="32"/>
      </right>
      <top style="thin">
        <color indexed="32"/>
      </top>
      <bottom style="thin">
        <color indexed="32"/>
      </bottom>
      <diagonal/>
    </border>
    <border>
      <left/>
      <right style="thin">
        <color indexed="32"/>
      </right>
      <top style="thin">
        <color indexed="32"/>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16"/>
      </top>
      <bottom style="thin">
        <color indexed="16"/>
      </bottom>
      <diagonal/>
    </border>
    <border>
      <left style="thin">
        <color indexed="32"/>
      </left>
      <right/>
      <top style="thin">
        <color indexed="32"/>
      </top>
      <bottom style="thin">
        <color indexed="32"/>
      </bottom>
      <diagonal/>
    </border>
    <border>
      <left style="thin">
        <color indexed="32"/>
      </left>
      <right/>
      <top style="thin">
        <color indexed="32"/>
      </top>
      <bottom style="medium">
        <color indexed="64"/>
      </bottom>
      <diagonal/>
    </border>
    <border>
      <left style="medium">
        <color indexed="64"/>
      </left>
      <right style="medium">
        <color indexed="64"/>
      </right>
      <top/>
      <bottom style="thin">
        <color indexed="16"/>
      </bottom>
      <diagonal/>
    </border>
    <border>
      <left/>
      <right style="thin">
        <color indexed="32"/>
      </right>
      <top/>
      <bottom style="thin">
        <color indexed="32"/>
      </bottom>
      <diagonal/>
    </border>
    <border>
      <left style="thin">
        <color indexed="32"/>
      </left>
      <right/>
      <top/>
      <bottom style="thin">
        <color indexed="32"/>
      </bottom>
      <diagonal/>
    </border>
    <border>
      <left style="medium">
        <color indexed="64"/>
      </left>
      <right style="thin">
        <color indexed="32"/>
      </right>
      <top/>
      <bottom style="thin">
        <color indexed="32"/>
      </bottom>
      <diagonal/>
    </border>
    <border>
      <left style="thin">
        <color indexed="32"/>
      </left>
      <right style="medium">
        <color indexed="64"/>
      </right>
      <top/>
      <bottom style="thin">
        <color indexed="32"/>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16"/>
      </top>
      <bottom/>
      <diagonal/>
    </border>
    <border>
      <left/>
      <right style="thin">
        <color indexed="32"/>
      </right>
      <top style="thin">
        <color indexed="32"/>
      </top>
      <bottom/>
      <diagonal/>
    </border>
    <border>
      <left style="thin">
        <color indexed="32"/>
      </left>
      <right/>
      <top style="thin">
        <color indexed="32"/>
      </top>
      <bottom/>
      <diagonal/>
    </border>
    <border>
      <left style="thin">
        <color indexed="32"/>
      </left>
      <right style="medium">
        <color indexed="64"/>
      </right>
      <top style="medium">
        <color indexed="64"/>
      </top>
      <bottom style="medium">
        <color indexed="64"/>
      </bottom>
      <diagonal/>
    </border>
    <border>
      <left style="thin">
        <color indexed="58"/>
      </left>
      <right style="thin">
        <color indexed="58"/>
      </right>
      <top style="thin">
        <color indexed="58"/>
      </top>
      <bottom style="thin">
        <color indexed="58"/>
      </bottom>
      <diagonal/>
    </border>
    <border>
      <left style="thin">
        <color indexed="32"/>
      </left>
      <right style="thin">
        <color indexed="32"/>
      </right>
      <top/>
      <bottom/>
      <diagonal/>
    </border>
    <border>
      <left style="thin">
        <color indexed="32"/>
      </left>
      <right/>
      <top/>
      <bottom/>
      <diagonal/>
    </border>
    <border>
      <left/>
      <right style="thin">
        <color indexed="32"/>
      </right>
      <top/>
      <bottom/>
      <diagonal/>
    </border>
    <border>
      <left style="medium">
        <color indexed="32"/>
      </left>
      <right style="thin">
        <color indexed="32"/>
      </right>
      <top style="thin">
        <color indexed="32"/>
      </top>
      <bottom style="thin">
        <color indexed="32"/>
      </bottom>
      <diagonal/>
    </border>
    <border>
      <left/>
      <right/>
      <top/>
      <bottom style="medium">
        <color indexed="12"/>
      </bottom>
      <diagonal/>
    </border>
    <border>
      <left style="medium">
        <color indexed="12"/>
      </left>
      <right/>
      <top style="medium">
        <color indexed="12"/>
      </top>
      <bottom style="medium">
        <color indexed="12"/>
      </bottom>
      <diagonal/>
    </border>
    <border>
      <left style="medium">
        <color indexed="12"/>
      </left>
      <right/>
      <top/>
      <bottom/>
      <diagonal/>
    </border>
    <border>
      <left style="medium">
        <color indexed="48"/>
      </left>
      <right style="thin">
        <color indexed="32"/>
      </right>
      <top style="medium">
        <color indexed="48"/>
      </top>
      <bottom style="thin">
        <color indexed="32"/>
      </bottom>
      <diagonal/>
    </border>
    <border>
      <left style="thin">
        <color indexed="32"/>
      </left>
      <right style="thin">
        <color indexed="32"/>
      </right>
      <top style="medium">
        <color indexed="48"/>
      </top>
      <bottom style="thin">
        <color indexed="32"/>
      </bottom>
      <diagonal/>
    </border>
    <border>
      <left style="thin">
        <color indexed="32"/>
      </left>
      <right style="medium">
        <color indexed="48"/>
      </right>
      <top style="medium">
        <color indexed="48"/>
      </top>
      <bottom style="thin">
        <color indexed="32"/>
      </bottom>
      <diagonal/>
    </border>
    <border>
      <left style="medium">
        <color indexed="48"/>
      </left>
      <right style="thin">
        <color indexed="32"/>
      </right>
      <top style="thin">
        <color indexed="32"/>
      </top>
      <bottom style="thin">
        <color indexed="32"/>
      </bottom>
      <diagonal/>
    </border>
    <border>
      <left style="thin">
        <color indexed="32"/>
      </left>
      <right style="medium">
        <color indexed="48"/>
      </right>
      <top style="thin">
        <color indexed="32"/>
      </top>
      <bottom style="thin">
        <color indexed="32"/>
      </bottom>
      <diagonal/>
    </border>
    <border>
      <left style="medium">
        <color indexed="48"/>
      </left>
      <right style="thin">
        <color indexed="32"/>
      </right>
      <top style="thin">
        <color indexed="32"/>
      </top>
      <bottom style="medium">
        <color indexed="48"/>
      </bottom>
      <diagonal/>
    </border>
    <border>
      <left style="thin">
        <color indexed="32"/>
      </left>
      <right style="thin">
        <color indexed="32"/>
      </right>
      <top style="thin">
        <color indexed="32"/>
      </top>
      <bottom style="medium">
        <color indexed="48"/>
      </bottom>
      <diagonal/>
    </border>
    <border>
      <left style="thin">
        <color indexed="32"/>
      </left>
      <right style="medium">
        <color indexed="48"/>
      </right>
      <top style="thin">
        <color indexed="32"/>
      </top>
      <bottom style="medium">
        <color indexed="48"/>
      </bottom>
      <diagonal/>
    </border>
    <border>
      <left style="medium">
        <color indexed="48"/>
      </left>
      <right/>
      <top style="medium">
        <color indexed="48"/>
      </top>
      <bottom/>
      <diagonal/>
    </border>
    <border>
      <left style="medium">
        <color indexed="48"/>
      </left>
      <right style="thin">
        <color indexed="32"/>
      </right>
      <top/>
      <bottom/>
      <diagonal/>
    </border>
    <border>
      <left style="medium">
        <color indexed="32"/>
      </left>
      <right style="thin">
        <color indexed="32"/>
      </right>
      <top style="medium">
        <color indexed="32"/>
      </top>
      <bottom style="thin">
        <color indexed="32"/>
      </bottom>
      <diagonal/>
    </border>
    <border>
      <left style="thin">
        <color indexed="16"/>
      </left>
      <right style="thin">
        <color indexed="16"/>
      </right>
      <top style="medium">
        <color indexed="32"/>
      </top>
      <bottom style="thin">
        <color indexed="32"/>
      </bottom>
      <diagonal/>
    </border>
    <border>
      <left style="thin">
        <color indexed="16"/>
      </left>
      <right style="medium">
        <color indexed="16"/>
      </right>
      <top style="medium">
        <color indexed="32"/>
      </top>
      <bottom style="thin">
        <color indexed="32"/>
      </bottom>
      <diagonal/>
    </border>
    <border>
      <left style="medium">
        <color indexed="32"/>
      </left>
      <right/>
      <top/>
      <bottom style="thin">
        <color indexed="32"/>
      </bottom>
      <diagonal/>
    </border>
    <border>
      <left style="medium">
        <color indexed="32"/>
      </left>
      <right style="thin">
        <color indexed="32"/>
      </right>
      <top/>
      <bottom style="thin">
        <color indexed="32"/>
      </bottom>
      <diagonal/>
    </border>
    <border>
      <left style="medium">
        <color indexed="8"/>
      </left>
      <right style="thin">
        <color indexed="32"/>
      </right>
      <top style="medium">
        <color indexed="8"/>
      </top>
      <bottom style="thin">
        <color indexed="32"/>
      </bottom>
      <diagonal/>
    </border>
    <border>
      <left style="thin">
        <color indexed="32"/>
      </left>
      <right style="thin">
        <color indexed="32"/>
      </right>
      <top style="medium">
        <color indexed="8"/>
      </top>
      <bottom style="thin">
        <color indexed="32"/>
      </bottom>
      <diagonal/>
    </border>
    <border>
      <left style="thin">
        <color indexed="32"/>
      </left>
      <right style="medium">
        <color indexed="8"/>
      </right>
      <top style="medium">
        <color indexed="8"/>
      </top>
      <bottom style="thin">
        <color indexed="32"/>
      </bottom>
      <diagonal/>
    </border>
    <border>
      <left style="medium">
        <color indexed="8"/>
      </left>
      <right style="thin">
        <color indexed="32"/>
      </right>
      <top style="thin">
        <color indexed="32"/>
      </top>
      <bottom style="medium">
        <color indexed="8"/>
      </bottom>
      <diagonal/>
    </border>
    <border>
      <left style="thin">
        <color indexed="32"/>
      </left>
      <right style="medium">
        <color indexed="8"/>
      </right>
      <top style="thin">
        <color indexed="32"/>
      </top>
      <bottom style="thin">
        <color indexed="32"/>
      </bottom>
      <diagonal/>
    </border>
    <border>
      <left style="thin">
        <color indexed="58"/>
      </left>
      <right style="thin">
        <color indexed="58"/>
      </right>
      <top style="thin">
        <color indexed="58"/>
      </top>
      <bottom/>
      <diagonal/>
    </border>
    <border>
      <left style="thin">
        <color indexed="28"/>
      </left>
      <right style="thin">
        <color indexed="28"/>
      </right>
      <top style="thin">
        <color indexed="28"/>
      </top>
      <bottom style="thin">
        <color indexed="28"/>
      </bottom>
      <diagonal/>
    </border>
    <border>
      <left style="thin">
        <color indexed="58"/>
      </left>
      <right style="thin">
        <color indexed="58"/>
      </right>
      <top style="thin">
        <color indexed="58"/>
      </top>
      <bottom style="medium">
        <color indexed="58"/>
      </bottom>
      <diagonal/>
    </border>
    <border>
      <left style="thin">
        <color indexed="58"/>
      </left>
      <right style="thin">
        <color indexed="58"/>
      </right>
      <top/>
      <bottom style="medium">
        <color indexed="8"/>
      </bottom>
      <diagonal/>
    </border>
    <border>
      <left/>
      <right style="thin">
        <color indexed="58"/>
      </right>
      <top style="thin">
        <color indexed="58"/>
      </top>
      <bottom style="medium">
        <color indexed="8"/>
      </bottom>
      <diagonal/>
    </border>
    <border>
      <left style="thin">
        <color indexed="32"/>
      </left>
      <right style="thin">
        <color indexed="32"/>
      </right>
      <top style="thin">
        <color indexed="32"/>
      </top>
      <bottom style="medium">
        <color indexed="8"/>
      </bottom>
      <diagonal/>
    </border>
    <border>
      <left style="thin">
        <color indexed="58"/>
      </left>
      <right style="thin">
        <color indexed="58"/>
      </right>
      <top style="thin">
        <color indexed="58"/>
      </top>
      <bottom style="medium">
        <color indexed="8"/>
      </bottom>
      <diagonal/>
    </border>
    <border>
      <left style="thin">
        <color indexed="32"/>
      </left>
      <right style="medium">
        <color indexed="8"/>
      </right>
      <top style="thin">
        <color indexed="32"/>
      </top>
      <bottom style="medium">
        <color indexed="8"/>
      </bottom>
      <diagonal/>
    </border>
    <border>
      <left/>
      <right/>
      <top/>
      <bottom style="medium">
        <color indexed="51"/>
      </bottom>
      <diagonal/>
    </border>
    <border>
      <left style="medium">
        <color indexed="51"/>
      </left>
      <right style="medium">
        <color indexed="51"/>
      </right>
      <top style="medium">
        <color indexed="51"/>
      </top>
      <bottom style="thin">
        <color indexed="32"/>
      </bottom>
      <diagonal/>
    </border>
    <border>
      <left/>
      <right style="thin">
        <color indexed="32"/>
      </right>
      <top style="medium">
        <color indexed="51"/>
      </top>
      <bottom style="thin">
        <color indexed="32"/>
      </bottom>
      <diagonal/>
    </border>
    <border>
      <left style="thin">
        <color indexed="32"/>
      </left>
      <right style="thin">
        <color indexed="32"/>
      </right>
      <top style="medium">
        <color indexed="51"/>
      </top>
      <bottom style="thin">
        <color indexed="32"/>
      </bottom>
      <diagonal/>
    </border>
    <border>
      <left style="thin">
        <color indexed="16"/>
      </left>
      <right style="thin">
        <color indexed="16"/>
      </right>
      <top style="medium">
        <color indexed="51"/>
      </top>
      <bottom style="thin">
        <color indexed="32"/>
      </bottom>
      <diagonal/>
    </border>
    <border>
      <left style="medium">
        <color indexed="51"/>
      </left>
      <right/>
      <top/>
      <bottom style="thin">
        <color indexed="32"/>
      </bottom>
      <diagonal/>
    </border>
    <border>
      <left/>
      <right/>
      <top/>
      <bottom style="thin">
        <color indexed="32"/>
      </bottom>
      <diagonal/>
    </border>
    <border>
      <left style="medium">
        <color indexed="51"/>
      </left>
      <right style="medium">
        <color indexed="51"/>
      </right>
      <top/>
      <bottom style="thin">
        <color indexed="32"/>
      </bottom>
      <diagonal/>
    </border>
    <border>
      <left style="thin">
        <color indexed="32"/>
      </left>
      <right style="thin">
        <color indexed="32"/>
      </right>
      <top/>
      <bottom style="thin">
        <color indexed="32"/>
      </bottom>
      <diagonal/>
    </border>
    <border>
      <left/>
      <right style="medium">
        <color indexed="51"/>
      </right>
      <top/>
      <bottom/>
      <diagonal/>
    </border>
    <border>
      <left style="medium">
        <color indexed="51"/>
      </left>
      <right style="medium">
        <color indexed="51"/>
      </right>
      <top style="thin">
        <color indexed="32"/>
      </top>
      <bottom style="thin">
        <color indexed="32"/>
      </bottom>
      <diagonal/>
    </border>
    <border>
      <left style="medium">
        <color indexed="51"/>
      </left>
      <right style="thin">
        <color indexed="32"/>
      </right>
      <top style="thin">
        <color indexed="32"/>
      </top>
      <bottom style="thin">
        <color indexed="32"/>
      </bottom>
      <diagonal/>
    </border>
    <border>
      <left style="medium">
        <color indexed="51"/>
      </left>
      <right style="medium">
        <color indexed="51"/>
      </right>
      <top style="thin">
        <color indexed="32"/>
      </top>
      <bottom style="medium">
        <color indexed="51"/>
      </bottom>
      <diagonal/>
    </border>
    <border>
      <left style="medium">
        <color indexed="51"/>
      </left>
      <right style="medium">
        <color indexed="51"/>
      </right>
      <top style="medium">
        <color indexed="51"/>
      </top>
      <bottom style="medium">
        <color indexed="51"/>
      </bottom>
      <diagonal/>
    </border>
    <border>
      <left style="thin">
        <color indexed="32"/>
      </left>
      <right/>
      <top style="thin">
        <color indexed="32"/>
      </top>
      <bottom style="medium">
        <color indexed="51"/>
      </bottom>
      <diagonal/>
    </border>
    <border>
      <left style="thin">
        <color indexed="58"/>
      </left>
      <right style="thin">
        <color indexed="58"/>
      </right>
      <top style="thin">
        <color indexed="58"/>
      </top>
      <bottom style="medium">
        <color indexed="51"/>
      </bottom>
      <diagonal/>
    </border>
    <border>
      <left/>
      <right/>
      <top style="thin">
        <color indexed="32"/>
      </top>
      <bottom/>
      <diagonal/>
    </border>
    <border>
      <left/>
      <right/>
      <top style="thin">
        <color indexed="32"/>
      </top>
      <bottom style="thin">
        <color indexed="32"/>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medium">
        <color indexed="51"/>
      </left>
      <right/>
      <top style="thin">
        <color indexed="32"/>
      </top>
      <bottom/>
      <diagonal/>
    </border>
    <border>
      <left/>
      <right style="medium">
        <color indexed="51"/>
      </right>
      <top style="thin">
        <color indexed="32"/>
      </top>
      <bottom/>
      <diagonal/>
    </border>
    <border>
      <left/>
      <right style="medium">
        <color indexed="51"/>
      </right>
      <top/>
      <bottom style="thin">
        <color indexed="32"/>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1" applyNumberFormat="0" applyFill="0" applyAlignment="0" applyProtection="0"/>
    <xf numFmtId="0" fontId="22" fillId="0" borderId="0"/>
    <xf numFmtId="164" fontId="22" fillId="0" borderId="0"/>
    <xf numFmtId="0" fontId="22" fillId="0" borderId="1" applyNumberFormat="0" applyFill="0" applyProtection="0"/>
    <xf numFmtId="0" fontId="22" fillId="0" borderId="1" applyNumberFormat="0" applyFill="0" applyProtection="0"/>
    <xf numFmtId="168" fontId="32" fillId="0" borderId="0" applyFill="0" applyBorder="0" applyProtection="0"/>
    <xf numFmtId="9" fontId="22" fillId="0" borderId="0" applyFill="0" applyBorder="0" applyProtection="0"/>
    <xf numFmtId="164" fontId="22" fillId="0" borderId="0" applyFill="0" applyBorder="0" applyProtection="0"/>
    <xf numFmtId="164" fontId="22" fillId="0" borderId="0"/>
    <xf numFmtId="0" fontId="22" fillId="0" borderId="1" applyNumberFormat="0" applyFill="0" applyProtection="0"/>
  </cellStyleXfs>
  <cellXfs count="362">
    <xf numFmtId="0" fontId="0" fillId="0" borderId="0" xfId="0"/>
    <xf numFmtId="164" fontId="4" fillId="0" borderId="0" xfId="3" applyNumberFormat="1" applyFont="1" applyBorder="1"/>
    <xf numFmtId="164" fontId="3" fillId="0" borderId="0" xfId="3" applyNumberFormat="1" applyBorder="1" applyAlignment="1">
      <alignment vertical="center"/>
    </xf>
    <xf numFmtId="165" fontId="6" fillId="2" borderId="2" xfId="0" applyNumberFormat="1" applyFont="1" applyFill="1" applyBorder="1" applyAlignment="1" applyProtection="1">
      <alignment horizontal="center"/>
      <protection locked="0"/>
    </xf>
    <xf numFmtId="167" fontId="7" fillId="3" borderId="3" xfId="0" applyNumberFormat="1" applyFont="1" applyFill="1" applyBorder="1" applyProtection="1">
      <protection locked="0"/>
    </xf>
    <xf numFmtId="167" fontId="7" fillId="3" borderId="2" xfId="1" applyNumberFormat="1" applyFont="1" applyFill="1" applyBorder="1" applyProtection="1">
      <protection locked="0"/>
    </xf>
    <xf numFmtId="167" fontId="7" fillId="0" borderId="4" xfId="1" applyNumberFormat="1" applyFont="1" applyBorder="1"/>
    <xf numFmtId="44" fontId="1" fillId="0" borderId="0" xfId="1"/>
    <xf numFmtId="168" fontId="1" fillId="3" borderId="4" xfId="1" applyNumberFormat="1" applyFill="1" applyBorder="1" applyProtection="1">
      <protection locked="0"/>
    </xf>
    <xf numFmtId="168" fontId="1" fillId="3" borderId="5" xfId="1" applyNumberFormat="1" applyFill="1" applyBorder="1" applyProtection="1">
      <protection locked="0"/>
    </xf>
    <xf numFmtId="168" fontId="1" fillId="3" borderId="6" xfId="1" applyNumberFormat="1" applyFill="1" applyBorder="1" applyProtection="1">
      <protection locked="0"/>
    </xf>
    <xf numFmtId="169" fontId="0" fillId="0" borderId="0" xfId="0" applyNumberFormat="1"/>
    <xf numFmtId="170" fontId="9" fillId="3" borderId="4" xfId="1" applyNumberFormat="1" applyFont="1" applyFill="1" applyBorder="1" applyAlignment="1" applyProtection="1">
      <alignment horizontal="center"/>
      <protection locked="0"/>
    </xf>
    <xf numFmtId="170" fontId="9" fillId="3" borderId="7" xfId="1" applyNumberFormat="1" applyFont="1" applyFill="1" applyBorder="1" applyAlignment="1" applyProtection="1">
      <alignment horizontal="center"/>
      <protection locked="0"/>
    </xf>
    <xf numFmtId="170" fontId="1" fillId="3" borderId="7" xfId="1" applyNumberFormat="1" applyFill="1" applyBorder="1" applyAlignment="1" applyProtection="1">
      <alignment horizontal="center"/>
      <protection locked="0"/>
    </xf>
    <xf numFmtId="170" fontId="1" fillId="3" borderId="4" xfId="1" applyNumberFormat="1" applyFill="1" applyBorder="1" applyAlignment="1" applyProtection="1">
      <alignment horizontal="center"/>
      <protection locked="0"/>
    </xf>
    <xf numFmtId="165" fontId="6" fillId="2" borderId="9" xfId="0" applyNumberFormat="1" applyFont="1" applyFill="1" applyBorder="1" applyAlignment="1" applyProtection="1">
      <alignment horizontal="center" vertical="center" wrapText="1"/>
      <protection locked="0"/>
    </xf>
    <xf numFmtId="165" fontId="6" fillId="2" borderId="10" xfId="0" applyNumberFormat="1" applyFont="1" applyFill="1" applyBorder="1" applyAlignment="1" applyProtection="1">
      <alignment horizontal="center" vertical="center" wrapText="1"/>
      <protection locked="0"/>
    </xf>
    <xf numFmtId="165" fontId="6" fillId="2" borderId="11" xfId="0" applyNumberFormat="1" applyFont="1" applyFill="1" applyBorder="1" applyAlignment="1" applyProtection="1">
      <alignment horizontal="center" vertical="center" wrapText="1"/>
      <protection locked="0"/>
    </xf>
    <xf numFmtId="0" fontId="7" fillId="0" borderId="12" xfId="0" applyFont="1" applyBorder="1" applyAlignment="1">
      <alignment horizontal="left" wrapText="1"/>
    </xf>
    <xf numFmtId="9" fontId="1" fillId="3" borderId="13" xfId="2" applyFill="1" applyBorder="1" applyProtection="1">
      <protection locked="0"/>
    </xf>
    <xf numFmtId="9" fontId="1" fillId="3" borderId="14" xfId="2" applyFill="1" applyBorder="1" applyProtection="1">
      <protection locked="0"/>
    </xf>
    <xf numFmtId="9" fontId="1" fillId="3" borderId="15" xfId="2" applyFill="1" applyBorder="1" applyProtection="1">
      <protection locked="0"/>
    </xf>
    <xf numFmtId="164" fontId="8" fillId="0" borderId="16" xfId="0" applyNumberFormat="1" applyFont="1" applyBorder="1" applyAlignment="1" applyProtection="1">
      <alignment wrapText="1"/>
      <protection locked="0"/>
    </xf>
    <xf numFmtId="164" fontId="5" fillId="0" borderId="20" xfId="0" applyNumberFormat="1" applyFont="1" applyBorder="1"/>
    <xf numFmtId="165" fontId="6" fillId="2" borderId="24" xfId="0" applyNumberFormat="1" applyFont="1" applyFill="1" applyBorder="1" applyAlignment="1" applyProtection="1">
      <alignment horizontal="center"/>
      <protection locked="0"/>
    </xf>
    <xf numFmtId="165" fontId="6" fillId="2" borderId="25" xfId="0" applyNumberFormat="1" applyFont="1" applyFill="1" applyBorder="1" applyAlignment="1" applyProtection="1">
      <alignment horizontal="center"/>
      <protection locked="0"/>
    </xf>
    <xf numFmtId="166" fontId="7" fillId="0" borderId="24" xfId="0" applyNumberFormat="1" applyFont="1" applyBorder="1" applyAlignment="1">
      <alignment horizontal="left" wrapText="1"/>
    </xf>
    <xf numFmtId="167" fontId="7" fillId="3" borderId="25" xfId="1" applyNumberFormat="1" applyFont="1" applyFill="1" applyBorder="1" applyProtection="1">
      <protection locked="0"/>
    </xf>
    <xf numFmtId="0" fontId="7" fillId="0" borderId="26" xfId="0" applyFont="1" applyBorder="1" applyAlignment="1">
      <alignment horizontal="left" wrapText="1"/>
    </xf>
    <xf numFmtId="166" fontId="7" fillId="0" borderId="26" xfId="0" applyNumberFormat="1" applyFont="1" applyBorder="1" applyAlignment="1">
      <alignment horizontal="left" wrapText="1"/>
    </xf>
    <xf numFmtId="167" fontId="7" fillId="0" borderId="13" xfId="1" applyNumberFormat="1" applyFont="1" applyBorder="1"/>
    <xf numFmtId="166" fontId="7" fillId="0" borderId="27" xfId="0" applyNumberFormat="1" applyFont="1" applyBorder="1" applyAlignment="1">
      <alignment horizontal="left" wrapText="1"/>
    </xf>
    <xf numFmtId="167" fontId="7" fillId="0" borderId="28" xfId="0" applyNumberFormat="1" applyFont="1" applyBorder="1"/>
    <xf numFmtId="167" fontId="7" fillId="0" borderId="29" xfId="0" applyNumberFormat="1" applyFont="1" applyBorder="1"/>
    <xf numFmtId="170" fontId="1" fillId="3" borderId="13" xfId="1" applyNumberFormat="1" applyFill="1" applyBorder="1" applyAlignment="1" applyProtection="1">
      <alignment horizontal="center"/>
      <protection locked="0"/>
    </xf>
    <xf numFmtId="170" fontId="9" fillId="3" borderId="28" xfId="1" applyNumberFormat="1" applyFont="1" applyFill="1" applyBorder="1" applyAlignment="1" applyProtection="1">
      <alignment horizontal="center"/>
      <protection locked="0"/>
    </xf>
    <xf numFmtId="170" fontId="9" fillId="3" borderId="34" xfId="1" applyNumberFormat="1" applyFont="1" applyFill="1" applyBorder="1" applyAlignment="1" applyProtection="1">
      <alignment horizontal="center"/>
      <protection locked="0"/>
    </xf>
    <xf numFmtId="170" fontId="1" fillId="3" borderId="34" xfId="1" applyNumberFormat="1" applyFill="1" applyBorder="1" applyAlignment="1" applyProtection="1">
      <alignment horizontal="center"/>
      <protection locked="0"/>
    </xf>
    <xf numFmtId="170" fontId="1" fillId="3" borderId="29" xfId="1" applyNumberFormat="1" applyFill="1" applyBorder="1" applyAlignment="1" applyProtection="1">
      <alignment horizontal="center"/>
      <protection locked="0"/>
    </xf>
    <xf numFmtId="164" fontId="8" fillId="4" borderId="4" xfId="0" applyNumberFormat="1" applyFont="1" applyFill="1" applyBorder="1" applyAlignment="1">
      <alignment horizontal="center"/>
    </xf>
    <xf numFmtId="164" fontId="8" fillId="4" borderId="7" xfId="0" applyNumberFormat="1" applyFont="1" applyFill="1" applyBorder="1" applyAlignment="1">
      <alignment horizontal="center"/>
    </xf>
    <xf numFmtId="164" fontId="8" fillId="4" borderId="13" xfId="0" applyNumberFormat="1" applyFont="1" applyFill="1" applyBorder="1" applyAlignment="1">
      <alignment horizontal="center"/>
    </xf>
    <xf numFmtId="170" fontId="1" fillId="3" borderId="5" xfId="1" applyNumberFormat="1" applyFill="1" applyBorder="1" applyAlignment="1" applyProtection="1">
      <alignment horizontal="center"/>
      <protection locked="0"/>
    </xf>
    <xf numFmtId="170" fontId="1" fillId="3" borderId="14" xfId="1" applyNumberFormat="1" applyFill="1" applyBorder="1" applyAlignment="1" applyProtection="1">
      <alignment horizontal="center"/>
      <protection locked="0"/>
    </xf>
    <xf numFmtId="171" fontId="10" fillId="0" borderId="19" xfId="2" applyNumberFormat="1" applyFont="1" applyBorder="1"/>
    <xf numFmtId="168" fontId="11" fillId="0" borderId="18" xfId="0" applyNumberFormat="1" applyFont="1" applyBorder="1"/>
    <xf numFmtId="164" fontId="2" fillId="0" borderId="17" xfId="0" applyNumberFormat="1" applyFont="1" applyBorder="1"/>
    <xf numFmtId="170" fontId="12" fillId="3" borderId="28" xfId="1" applyNumberFormat="1" applyFont="1" applyFill="1" applyBorder="1" applyAlignment="1" applyProtection="1">
      <alignment horizontal="center"/>
      <protection locked="0"/>
    </xf>
    <xf numFmtId="167" fontId="13" fillId="0" borderId="4" xfId="1" applyNumberFormat="1" applyFont="1" applyBorder="1"/>
    <xf numFmtId="170" fontId="14" fillId="3" borderId="7" xfId="1" applyNumberFormat="1" applyFont="1" applyFill="1" applyBorder="1" applyAlignment="1" applyProtection="1">
      <alignment horizontal="center"/>
      <protection locked="0"/>
    </xf>
    <xf numFmtId="43" fontId="0" fillId="0" borderId="0" xfId="0" applyNumberFormat="1"/>
    <xf numFmtId="0" fontId="0" fillId="5" borderId="36" xfId="0" applyFill="1" applyBorder="1"/>
    <xf numFmtId="0" fontId="0" fillId="5" borderId="39" xfId="0" applyFill="1" applyBorder="1"/>
    <xf numFmtId="0" fontId="0" fillId="5" borderId="40" xfId="0" applyFill="1" applyBorder="1"/>
    <xf numFmtId="0" fontId="0" fillId="5" borderId="41" xfId="0" applyFill="1" applyBorder="1"/>
    <xf numFmtId="0" fontId="0" fillId="5" borderId="0" xfId="0" applyFill="1"/>
    <xf numFmtId="0" fontId="0" fillId="5" borderId="42" xfId="0" applyFill="1" applyBorder="1"/>
    <xf numFmtId="0" fontId="0" fillId="5" borderId="43" xfId="0" applyFill="1" applyBorder="1"/>
    <xf numFmtId="0" fontId="0" fillId="5" borderId="44" xfId="0" applyFill="1" applyBorder="1"/>
    <xf numFmtId="0" fontId="0" fillId="5" borderId="45" xfId="0" applyFill="1" applyBorder="1"/>
    <xf numFmtId="170" fontId="9" fillId="3" borderId="47" xfId="1" applyNumberFormat="1" applyFont="1" applyFill="1" applyBorder="1" applyAlignment="1" applyProtection="1">
      <alignment horizontal="center"/>
      <protection locked="0"/>
    </xf>
    <xf numFmtId="0" fontId="7" fillId="0" borderId="50" xfId="0" applyFont="1" applyBorder="1" applyAlignment="1">
      <alignment horizontal="left" wrapText="1"/>
    </xf>
    <xf numFmtId="170" fontId="9" fillId="3" borderId="51" xfId="1" applyNumberFormat="1" applyFont="1" applyFill="1" applyBorder="1" applyAlignment="1" applyProtection="1">
      <alignment horizontal="center"/>
      <protection locked="0"/>
    </xf>
    <xf numFmtId="170" fontId="9" fillId="3" borderId="32" xfId="1" applyNumberFormat="1" applyFont="1" applyFill="1" applyBorder="1" applyAlignment="1" applyProtection="1">
      <alignment horizontal="center"/>
      <protection locked="0"/>
    </xf>
    <xf numFmtId="170" fontId="9" fillId="3" borderId="13" xfId="1" applyNumberFormat="1" applyFont="1" applyFill="1" applyBorder="1" applyAlignment="1" applyProtection="1">
      <alignment horizontal="center"/>
      <protection locked="0"/>
    </xf>
    <xf numFmtId="170" fontId="1" fillId="3" borderId="51" xfId="1" applyNumberFormat="1" applyFill="1" applyBorder="1" applyAlignment="1" applyProtection="1">
      <alignment horizontal="center"/>
      <protection locked="0"/>
    </xf>
    <xf numFmtId="170" fontId="1" fillId="3" borderId="32" xfId="1" applyNumberFormat="1" applyFill="1" applyBorder="1" applyAlignment="1" applyProtection="1">
      <alignment horizontal="center"/>
      <protection locked="0"/>
    </xf>
    <xf numFmtId="0" fontId="7" fillId="0" borderId="53" xfId="0" applyFont="1" applyBorder="1" applyAlignment="1">
      <alignment horizontal="left" wrapText="1"/>
    </xf>
    <xf numFmtId="170" fontId="9" fillId="3" borderId="54" xfId="1" applyNumberFormat="1" applyFont="1" applyFill="1" applyBorder="1" applyAlignment="1" applyProtection="1">
      <alignment horizontal="center"/>
      <protection locked="0"/>
    </xf>
    <xf numFmtId="170" fontId="14" fillId="3" borderId="55" xfId="1" applyNumberFormat="1" applyFont="1" applyFill="1" applyBorder="1" applyAlignment="1" applyProtection="1">
      <alignment horizontal="center"/>
      <protection locked="0"/>
    </xf>
    <xf numFmtId="170" fontId="9" fillId="3" borderId="56" xfId="1" applyNumberFormat="1" applyFont="1" applyFill="1" applyBorder="1" applyAlignment="1" applyProtection="1">
      <alignment horizontal="center"/>
      <protection locked="0"/>
    </xf>
    <xf numFmtId="170" fontId="14" fillId="3" borderId="57" xfId="1" applyNumberFormat="1" applyFont="1" applyFill="1" applyBorder="1" applyAlignment="1" applyProtection="1">
      <alignment horizontal="center"/>
      <protection locked="0"/>
    </xf>
    <xf numFmtId="170" fontId="1" fillId="3" borderId="55" xfId="1" applyNumberFormat="1" applyFill="1" applyBorder="1" applyAlignment="1" applyProtection="1">
      <alignment horizontal="center"/>
      <protection locked="0"/>
    </xf>
    <xf numFmtId="170" fontId="1" fillId="3" borderId="56" xfId="1" applyNumberFormat="1" applyFill="1" applyBorder="1" applyAlignment="1" applyProtection="1">
      <alignment horizontal="center"/>
      <protection locked="0"/>
    </xf>
    <xf numFmtId="170" fontId="1" fillId="3" borderId="57" xfId="1" applyNumberFormat="1" applyFill="1" applyBorder="1" applyAlignment="1" applyProtection="1">
      <alignment horizontal="center"/>
      <protection locked="0"/>
    </xf>
    <xf numFmtId="164" fontId="8" fillId="4" borderId="48" xfId="0" applyNumberFormat="1" applyFont="1" applyFill="1" applyBorder="1" applyAlignment="1">
      <alignment horizontal="center"/>
    </xf>
    <xf numFmtId="164" fontId="8" fillId="4" borderId="52" xfId="0" applyNumberFormat="1" applyFont="1" applyFill="1" applyBorder="1" applyAlignment="1">
      <alignment horizontal="center"/>
    </xf>
    <xf numFmtId="164" fontId="8" fillId="4" borderId="33" xfId="0" applyNumberFormat="1" applyFont="1" applyFill="1" applyBorder="1" applyAlignment="1">
      <alignment horizontal="center"/>
    </xf>
    <xf numFmtId="164" fontId="8" fillId="4" borderId="29" xfId="0" applyNumberFormat="1" applyFont="1" applyFill="1" applyBorder="1" applyAlignment="1">
      <alignment horizontal="center"/>
    </xf>
    <xf numFmtId="164" fontId="8" fillId="4" borderId="28" xfId="0" applyNumberFormat="1" applyFont="1" applyFill="1" applyBorder="1" applyAlignment="1">
      <alignment horizontal="center"/>
    </xf>
    <xf numFmtId="0" fontId="7" fillId="0" borderId="59" xfId="0" applyFont="1" applyBorder="1" applyAlignment="1">
      <alignment horizontal="left" wrapText="1"/>
    </xf>
    <xf numFmtId="170" fontId="9" fillId="3" borderId="60" xfId="1" applyNumberFormat="1" applyFont="1" applyFill="1" applyBorder="1" applyAlignment="1" applyProtection="1">
      <alignment horizontal="center"/>
      <protection locked="0"/>
    </xf>
    <xf numFmtId="170" fontId="9" fillId="3" borderId="61" xfId="1" applyNumberFormat="1" applyFont="1" applyFill="1" applyBorder="1" applyAlignment="1" applyProtection="1">
      <alignment horizontal="center"/>
      <protection locked="0"/>
    </xf>
    <xf numFmtId="170" fontId="9" fillId="3" borderId="38" xfId="1" applyNumberFormat="1" applyFont="1" applyFill="1" applyBorder="1" applyAlignment="1" applyProtection="1">
      <alignment horizontal="center"/>
      <protection locked="0"/>
    </xf>
    <xf numFmtId="170" fontId="9" fillId="3" borderId="14" xfId="1" applyNumberFormat="1" applyFont="1" applyFill="1" applyBorder="1" applyAlignment="1" applyProtection="1">
      <alignment horizontal="center"/>
      <protection locked="0"/>
    </xf>
    <xf numFmtId="170" fontId="1" fillId="3" borderId="61" xfId="1" applyNumberFormat="1" applyFill="1" applyBorder="1" applyAlignment="1" applyProtection="1">
      <alignment horizontal="center"/>
      <protection locked="0"/>
    </xf>
    <xf numFmtId="170" fontId="1" fillId="3" borderId="38" xfId="1" applyNumberFormat="1" applyFill="1" applyBorder="1" applyAlignment="1" applyProtection="1">
      <alignment horizontal="center"/>
      <protection locked="0"/>
    </xf>
    <xf numFmtId="164" fontId="2" fillId="0" borderId="8" xfId="0" applyNumberFormat="1" applyFont="1" applyBorder="1"/>
    <xf numFmtId="170" fontId="12" fillId="3" borderId="62" xfId="1" applyNumberFormat="1" applyFont="1" applyFill="1" applyBorder="1" applyAlignment="1" applyProtection="1">
      <alignment horizontal="center"/>
      <protection locked="0"/>
    </xf>
    <xf numFmtId="0" fontId="18" fillId="5" borderId="0" xfId="0" applyFont="1" applyFill="1"/>
    <xf numFmtId="164" fontId="20" fillId="0" borderId="0" xfId="3" applyNumberFormat="1" applyFont="1" applyBorder="1"/>
    <xf numFmtId="164" fontId="21" fillId="0" borderId="0" xfId="3" applyNumberFormat="1" applyFont="1" applyBorder="1"/>
    <xf numFmtId="0" fontId="17" fillId="5" borderId="0" xfId="0" applyFont="1" applyFill="1"/>
    <xf numFmtId="0" fontId="16" fillId="5" borderId="0" xfId="0" applyFont="1" applyFill="1"/>
    <xf numFmtId="0" fontId="22" fillId="0" borderId="0" xfId="4"/>
    <xf numFmtId="164" fontId="24" fillId="0" borderId="0" xfId="5" applyFont="1" applyAlignment="1">
      <alignment vertical="center"/>
    </xf>
    <xf numFmtId="164" fontId="25" fillId="0" borderId="0" xfId="4" applyNumberFormat="1" applyFont="1" applyAlignment="1">
      <alignment horizontal="right"/>
    </xf>
    <xf numFmtId="164" fontId="22" fillId="0" borderId="4" xfId="4" applyNumberFormat="1" applyBorder="1" applyAlignment="1" applyProtection="1">
      <alignment horizontal="center"/>
      <protection locked="0"/>
    </xf>
    <xf numFmtId="0" fontId="25" fillId="0" borderId="0" xfId="4" applyFont="1" applyAlignment="1">
      <alignment horizontal="right"/>
    </xf>
    <xf numFmtId="0" fontId="25" fillId="0" borderId="0" xfId="4" applyFont="1"/>
    <xf numFmtId="49" fontId="25" fillId="0" borderId="0" xfId="4" applyNumberFormat="1" applyFont="1" applyAlignment="1">
      <alignment horizontal="right"/>
    </xf>
    <xf numFmtId="166" fontId="22" fillId="0" borderId="0" xfId="4" applyNumberFormat="1"/>
    <xf numFmtId="166" fontId="0" fillId="0" borderId="4" xfId="6" applyNumberFormat="1" applyFont="1" applyBorder="1" applyAlignment="1" applyProtection="1">
      <alignment horizontal="center"/>
      <protection locked="0"/>
    </xf>
    <xf numFmtId="164" fontId="25" fillId="0" borderId="65" xfId="4" applyNumberFormat="1" applyFont="1" applyBorder="1" applyAlignment="1">
      <alignment horizontal="right"/>
    </xf>
    <xf numFmtId="164" fontId="29" fillId="0" borderId="0" xfId="7" applyNumberFormat="1" applyFont="1" applyBorder="1" applyAlignment="1" applyProtection="1">
      <alignment vertical="center"/>
      <protection locked="0"/>
    </xf>
    <xf numFmtId="49" fontId="22" fillId="0" borderId="0" xfId="4" applyNumberFormat="1"/>
    <xf numFmtId="164" fontId="31" fillId="0" borderId="0" xfId="4" applyNumberFormat="1" applyFont="1"/>
    <xf numFmtId="0" fontId="22" fillId="0" borderId="0" xfId="4" applyProtection="1">
      <protection locked="0"/>
    </xf>
    <xf numFmtId="164" fontId="34" fillId="0" borderId="68" xfId="7" applyNumberFormat="1" applyFont="1" applyBorder="1"/>
    <xf numFmtId="164" fontId="29" fillId="0" borderId="68" xfId="7" applyNumberFormat="1" applyFont="1" applyBorder="1" applyAlignment="1">
      <alignment vertical="center"/>
    </xf>
    <xf numFmtId="164" fontId="35" fillId="0" borderId="68" xfId="7" applyNumberFormat="1" applyFont="1" applyBorder="1" applyAlignment="1">
      <alignment vertical="center"/>
    </xf>
    <xf numFmtId="164" fontId="29" fillId="0" borderId="68" xfId="7" applyNumberFormat="1" applyFont="1" applyBorder="1" applyAlignment="1">
      <alignment horizontal="center" vertical="center"/>
    </xf>
    <xf numFmtId="164" fontId="29" fillId="8" borderId="69" xfId="7" applyNumberFormat="1" applyFont="1" applyFill="1" applyBorder="1" applyAlignment="1">
      <alignment horizontal="center" vertical="center"/>
    </xf>
    <xf numFmtId="164" fontId="29" fillId="0" borderId="70" xfId="7" applyNumberFormat="1" applyFont="1" applyBorder="1" applyAlignment="1">
      <alignment vertical="center"/>
    </xf>
    <xf numFmtId="164" fontId="29" fillId="0" borderId="0" xfId="7" applyNumberFormat="1" applyFont="1" applyBorder="1" applyAlignment="1" applyProtection="1">
      <alignment horizontal="center" vertical="center"/>
      <protection locked="0"/>
    </xf>
    <xf numFmtId="164" fontId="34" fillId="0" borderId="0" xfId="7" applyNumberFormat="1" applyFont="1" applyBorder="1"/>
    <xf numFmtId="164" fontId="29" fillId="0" borderId="0" xfId="7" applyNumberFormat="1" applyFont="1" applyBorder="1" applyAlignment="1">
      <alignment vertical="center"/>
    </xf>
    <xf numFmtId="164" fontId="36" fillId="0" borderId="0" xfId="7" applyNumberFormat="1" applyFont="1" applyBorder="1" applyAlignment="1">
      <alignment vertical="center"/>
    </xf>
    <xf numFmtId="0" fontId="28" fillId="0" borderId="0" xfId="4" applyFont="1" applyAlignment="1">
      <alignment horizontal="center"/>
    </xf>
    <xf numFmtId="164" fontId="28" fillId="0" borderId="72" xfId="4" applyNumberFormat="1" applyFont="1" applyBorder="1" applyAlignment="1">
      <alignment horizontal="center"/>
    </xf>
    <xf numFmtId="164" fontId="28" fillId="0" borderId="72" xfId="4" applyNumberFormat="1" applyFont="1" applyBorder="1" applyAlignment="1">
      <alignment horizontal="center" wrapText="1"/>
    </xf>
    <xf numFmtId="164" fontId="28" fillId="0" borderId="73" xfId="4" applyNumberFormat="1" applyFont="1" applyBorder="1" applyAlignment="1">
      <alignment horizontal="center"/>
    </xf>
    <xf numFmtId="0" fontId="29" fillId="0" borderId="0" xfId="4" applyFont="1" applyAlignment="1">
      <alignment horizontal="center" vertical="center"/>
    </xf>
    <xf numFmtId="164" fontId="22" fillId="0" borderId="74" xfId="4" applyNumberFormat="1" applyBorder="1" applyAlignment="1">
      <alignment horizontal="left"/>
    </xf>
    <xf numFmtId="1" fontId="28" fillId="8" borderId="4" xfId="4" applyNumberFormat="1" applyFont="1" applyFill="1" applyBorder="1" applyAlignment="1" applyProtection="1">
      <alignment horizontal="center"/>
      <protection locked="0"/>
    </xf>
    <xf numFmtId="1" fontId="33" fillId="8" borderId="4" xfId="4" applyNumberFormat="1" applyFont="1" applyFill="1" applyBorder="1" applyAlignment="1" applyProtection="1">
      <alignment horizontal="center"/>
      <protection locked="0"/>
    </xf>
    <xf numFmtId="1" fontId="33" fillId="10" borderId="75" xfId="4" applyNumberFormat="1" applyFont="1" applyFill="1" applyBorder="1" applyAlignment="1">
      <alignment horizontal="center"/>
    </xf>
    <xf numFmtId="0" fontId="22" fillId="0" borderId="0" xfId="4" applyAlignment="1" applyProtection="1">
      <alignment horizontal="left" vertical="top"/>
      <protection locked="0"/>
    </xf>
    <xf numFmtId="164" fontId="22" fillId="0" borderId="76" xfId="4" applyNumberFormat="1" applyBorder="1" applyAlignment="1">
      <alignment horizontal="left"/>
    </xf>
    <xf numFmtId="1" fontId="37" fillId="8" borderId="77" xfId="4" applyNumberFormat="1" applyFont="1" applyFill="1" applyBorder="1" applyAlignment="1" applyProtection="1">
      <alignment horizontal="center"/>
      <protection locked="0"/>
    </xf>
    <xf numFmtId="1" fontId="33" fillId="8" borderId="77" xfId="4" applyNumberFormat="1" applyFont="1" applyFill="1" applyBorder="1" applyAlignment="1" applyProtection="1">
      <alignment horizontal="center"/>
      <protection locked="0"/>
    </xf>
    <xf numFmtId="1" fontId="33" fillId="10" borderId="78" xfId="4" applyNumberFormat="1" applyFont="1" applyFill="1" applyBorder="1" applyAlignment="1">
      <alignment horizontal="center"/>
    </xf>
    <xf numFmtId="0" fontId="38" fillId="0" borderId="0" xfId="4" applyFont="1"/>
    <xf numFmtId="0" fontId="22" fillId="0" borderId="79" xfId="4" applyBorder="1"/>
    <xf numFmtId="164" fontId="22" fillId="0" borderId="72" xfId="4" applyNumberFormat="1" applyBorder="1" applyAlignment="1">
      <alignment horizontal="center"/>
    </xf>
    <xf numFmtId="164" fontId="22" fillId="0" borderId="73" xfId="4" applyNumberFormat="1" applyBorder="1" applyAlignment="1">
      <alignment horizontal="center"/>
    </xf>
    <xf numFmtId="0" fontId="28" fillId="8" borderId="77" xfId="4" applyFont="1" applyFill="1" applyBorder="1" applyAlignment="1" applyProtection="1">
      <alignment horizontal="center"/>
      <protection locked="0"/>
    </xf>
    <xf numFmtId="0" fontId="22" fillId="0" borderId="78" xfId="4" applyBorder="1" applyAlignment="1">
      <alignment horizontal="center"/>
    </xf>
    <xf numFmtId="166" fontId="22" fillId="0" borderId="0" xfId="4" applyNumberFormat="1" applyAlignment="1">
      <alignment horizontal="left"/>
    </xf>
    <xf numFmtId="0" fontId="28" fillId="0" borderId="0" xfId="4" applyFont="1"/>
    <xf numFmtId="164" fontId="22" fillId="0" borderId="73" xfId="4" applyNumberFormat="1" applyBorder="1" applyAlignment="1">
      <alignment horizontal="center" wrapText="1"/>
    </xf>
    <xf numFmtId="0" fontId="39" fillId="0" borderId="0" xfId="4" applyFont="1" applyAlignment="1">
      <alignment horizontal="center" wrapText="1"/>
    </xf>
    <xf numFmtId="0" fontId="22" fillId="8" borderId="78" xfId="4" applyFill="1" applyBorder="1" applyAlignment="1" applyProtection="1">
      <alignment horizontal="center"/>
      <protection locked="0"/>
    </xf>
    <xf numFmtId="166" fontId="22" fillId="0" borderId="0" xfId="4" applyNumberFormat="1" applyAlignment="1" applyProtection="1">
      <alignment horizontal="center"/>
      <protection locked="0"/>
    </xf>
    <xf numFmtId="164" fontId="30" fillId="0" borderId="72" xfId="4" applyNumberFormat="1" applyFont="1" applyBorder="1" applyAlignment="1">
      <alignment horizontal="center"/>
    </xf>
    <xf numFmtId="164" fontId="30" fillId="0" borderId="73" xfId="4" applyNumberFormat="1" applyFont="1" applyBorder="1" applyAlignment="1">
      <alignment horizontal="center"/>
    </xf>
    <xf numFmtId="1" fontId="22" fillId="8" borderId="4" xfId="4" applyNumberFormat="1" applyFill="1" applyBorder="1" applyAlignment="1" applyProtection="1">
      <alignment horizontal="center"/>
      <protection locked="0"/>
    </xf>
    <xf numFmtId="1" fontId="22" fillId="0" borderId="75" xfId="4" applyNumberFormat="1" applyBorder="1" applyAlignment="1">
      <alignment horizontal="center"/>
    </xf>
    <xf numFmtId="1" fontId="28" fillId="8" borderId="5" xfId="4" applyNumberFormat="1" applyFont="1" applyFill="1" applyBorder="1" applyAlignment="1" applyProtection="1">
      <alignment horizontal="center"/>
      <protection locked="0"/>
    </xf>
    <xf numFmtId="1" fontId="22" fillId="8" borderId="5" xfId="4" applyNumberFormat="1" applyFill="1" applyBorder="1" applyAlignment="1" applyProtection="1">
      <alignment horizontal="center"/>
      <protection locked="0"/>
    </xf>
    <xf numFmtId="164" fontId="37" fillId="0" borderId="80" xfId="4" applyNumberFormat="1" applyFont="1" applyBorder="1" applyAlignment="1">
      <alignment horizontal="left"/>
    </xf>
    <xf numFmtId="0" fontId="22" fillId="0" borderId="81" xfId="4" applyBorder="1"/>
    <xf numFmtId="0" fontId="30" fillId="11" borderId="82" xfId="4" applyFont="1" applyFill="1" applyBorder="1" applyAlignment="1" applyProtection="1">
      <alignment horizontal="center"/>
      <protection locked="0"/>
    </xf>
    <xf numFmtId="0" fontId="30" fillId="11" borderId="83" xfId="4" applyFont="1" applyFill="1" applyBorder="1" applyAlignment="1" applyProtection="1">
      <alignment horizontal="center"/>
      <protection locked="0"/>
    </xf>
    <xf numFmtId="0" fontId="22" fillId="0" borderId="84" xfId="4" applyBorder="1" applyAlignment="1">
      <alignment horizontal="left"/>
    </xf>
    <xf numFmtId="168" fontId="32" fillId="8" borderId="63" xfId="8" applyFill="1" applyBorder="1"/>
    <xf numFmtId="173" fontId="22" fillId="8" borderId="63" xfId="4" applyNumberFormat="1" applyFill="1" applyBorder="1" applyAlignment="1">
      <alignment horizontal="right" wrapText="1"/>
    </xf>
    <xf numFmtId="173" fontId="22" fillId="8" borderId="4" xfId="4" applyNumberFormat="1" applyFill="1" applyBorder="1" applyAlignment="1" applyProtection="1">
      <alignment horizontal="right" wrapText="1"/>
      <protection locked="0"/>
    </xf>
    <xf numFmtId="0" fontId="22" fillId="0" borderId="85" xfId="4" applyBorder="1" applyAlignment="1">
      <alignment horizontal="left"/>
    </xf>
    <xf numFmtId="168" fontId="32" fillId="0" borderId="63" xfId="8" applyBorder="1"/>
    <xf numFmtId="173" fontId="22" fillId="0" borderId="63" xfId="4" applyNumberFormat="1" applyBorder="1" applyAlignment="1">
      <alignment horizontal="right" wrapText="1"/>
    </xf>
    <xf numFmtId="173" fontId="22" fillId="0" borderId="4" xfId="4" applyNumberFormat="1" applyBorder="1" applyAlignment="1">
      <alignment horizontal="right" wrapText="1"/>
    </xf>
    <xf numFmtId="0" fontId="22" fillId="0" borderId="67" xfId="4" applyBorder="1" applyAlignment="1">
      <alignment horizontal="left" wrapText="1"/>
    </xf>
    <xf numFmtId="0" fontId="22" fillId="0" borderId="0" xfId="4" applyAlignment="1">
      <alignment horizontal="center" wrapText="1"/>
    </xf>
    <xf numFmtId="164" fontId="0" fillId="0" borderId="0" xfId="10" applyFont="1"/>
    <xf numFmtId="164" fontId="22" fillId="0" borderId="0" xfId="4" applyNumberFormat="1"/>
    <xf numFmtId="164" fontId="22" fillId="0" borderId="86" xfId="4" applyNumberFormat="1" applyBorder="1" applyAlignment="1">
      <alignment horizontal="left"/>
    </xf>
    <xf numFmtId="164" fontId="40" fillId="0" borderId="87" xfId="4" applyNumberFormat="1" applyFont="1" applyBorder="1" applyAlignment="1">
      <alignment horizontal="center" wrapText="1"/>
    </xf>
    <xf numFmtId="164" fontId="40" fillId="0" borderId="88" xfId="4" applyNumberFormat="1" applyFont="1" applyBorder="1" applyAlignment="1">
      <alignment horizontal="center" wrapText="1"/>
    </xf>
    <xf numFmtId="164" fontId="22" fillId="8" borderId="4" xfId="4" applyNumberFormat="1" applyFill="1" applyBorder="1" applyProtection="1">
      <protection locked="0"/>
    </xf>
    <xf numFmtId="0" fontId="22" fillId="8" borderId="63" xfId="4" applyFill="1" applyBorder="1" applyAlignment="1">
      <alignment horizontal="center" vertical="center"/>
    </xf>
    <xf numFmtId="0" fontId="22" fillId="0" borderId="4" xfId="4" applyBorder="1" applyAlignment="1">
      <alignment horizontal="center" vertical="center"/>
    </xf>
    <xf numFmtId="175" fontId="22" fillId="8" borderId="63" xfId="4" applyNumberFormat="1" applyFill="1" applyBorder="1" applyAlignment="1">
      <alignment horizontal="center" vertical="center"/>
    </xf>
    <xf numFmtId="1" fontId="22" fillId="0" borderId="4" xfId="4" applyNumberFormat="1" applyBorder="1" applyAlignment="1">
      <alignment horizontal="center" vertical="center"/>
    </xf>
    <xf numFmtId="173" fontId="22" fillId="8" borderId="63" xfId="4" applyNumberFormat="1" applyFill="1" applyBorder="1" applyAlignment="1">
      <alignment horizontal="center" vertical="center"/>
    </xf>
    <xf numFmtId="176" fontId="22" fillId="0" borderId="4" xfId="4" applyNumberFormat="1" applyBorder="1" applyAlignment="1">
      <alignment horizontal="center" vertical="center"/>
    </xf>
    <xf numFmtId="176" fontId="22" fillId="0" borderId="90" xfId="4" applyNumberFormat="1" applyBorder="1" applyAlignment="1">
      <alignment horizontal="center" vertical="center"/>
    </xf>
    <xf numFmtId="49" fontId="22" fillId="8" borderId="5" xfId="4" applyNumberFormat="1" applyFill="1" applyBorder="1" applyAlignment="1" applyProtection="1">
      <alignment horizontal="left"/>
      <protection locked="0"/>
    </xf>
    <xf numFmtId="0" fontId="22" fillId="8" borderId="91" xfId="4" applyFill="1" applyBorder="1" applyAlignment="1">
      <alignment horizontal="center" vertical="center"/>
    </xf>
    <xf numFmtId="173" fontId="22" fillId="8" borderId="91" xfId="4" applyNumberFormat="1" applyFill="1" applyBorder="1" applyAlignment="1">
      <alignment horizontal="center" vertical="center"/>
    </xf>
    <xf numFmtId="49" fontId="22" fillId="8" borderId="92" xfId="4" applyNumberFormat="1" applyFill="1" applyBorder="1" applyAlignment="1" applyProtection="1">
      <alignment horizontal="left"/>
      <protection locked="0"/>
    </xf>
    <xf numFmtId="0" fontId="22" fillId="8" borderId="93" xfId="4" applyFill="1" applyBorder="1" applyAlignment="1">
      <alignment horizontal="center" vertical="center"/>
    </xf>
    <xf numFmtId="173" fontId="22" fillId="8" borderId="93" xfId="4" applyNumberFormat="1" applyFill="1" applyBorder="1" applyAlignment="1">
      <alignment horizontal="center" vertical="center"/>
    </xf>
    <xf numFmtId="49" fontId="22" fillId="8" borderId="94" xfId="4" applyNumberFormat="1" applyFill="1" applyBorder="1" applyAlignment="1">
      <alignment horizontal="left"/>
    </xf>
    <xf numFmtId="0" fontId="22" fillId="8" borderId="95" xfId="4" applyFill="1" applyBorder="1" applyAlignment="1">
      <alignment horizontal="center" vertical="center"/>
    </xf>
    <xf numFmtId="0" fontId="22" fillId="0" borderId="96" xfId="4" applyBorder="1" applyAlignment="1">
      <alignment horizontal="center" vertical="center"/>
    </xf>
    <xf numFmtId="175" fontId="22" fillId="8" borderId="97" xfId="4" applyNumberFormat="1" applyFill="1" applyBorder="1" applyAlignment="1">
      <alignment horizontal="center" vertical="center"/>
    </xf>
    <xf numFmtId="1" fontId="22" fillId="0" borderId="96" xfId="4" applyNumberFormat="1" applyBorder="1" applyAlignment="1">
      <alignment horizontal="center" vertical="center"/>
    </xf>
    <xf numFmtId="173" fontId="22" fillId="8" borderId="97" xfId="4" applyNumberFormat="1" applyFill="1" applyBorder="1" applyAlignment="1">
      <alignment horizontal="center" vertical="center"/>
    </xf>
    <xf numFmtId="176" fontId="22" fillId="0" borderId="96" xfId="4" applyNumberFormat="1" applyBorder="1" applyAlignment="1">
      <alignment horizontal="center" vertical="center"/>
    </xf>
    <xf numFmtId="0" fontId="22" fillId="8" borderId="97" xfId="4" applyFill="1" applyBorder="1" applyAlignment="1">
      <alignment horizontal="center" vertical="center"/>
    </xf>
    <xf numFmtId="176" fontId="22" fillId="0" borderId="98" xfId="4" applyNumberFormat="1" applyBorder="1" applyAlignment="1">
      <alignment horizontal="center" vertical="center"/>
    </xf>
    <xf numFmtId="0" fontId="41" fillId="0" borderId="0" xfId="4" applyFont="1"/>
    <xf numFmtId="164" fontId="42" fillId="0" borderId="99" xfId="7" applyNumberFormat="1" applyFont="1" applyBorder="1"/>
    <xf numFmtId="164" fontId="43" fillId="0" borderId="99" xfId="7" applyNumberFormat="1" applyFont="1" applyBorder="1"/>
    <xf numFmtId="164" fontId="29" fillId="0" borderId="99" xfId="7" applyNumberFormat="1" applyFont="1" applyBorder="1" applyAlignment="1">
      <alignment vertical="center"/>
    </xf>
    <xf numFmtId="164" fontId="44" fillId="0" borderId="99" xfId="7" applyNumberFormat="1" applyFont="1" applyBorder="1" applyAlignment="1">
      <alignment vertical="center"/>
    </xf>
    <xf numFmtId="164" fontId="45" fillId="0" borderId="99" xfId="7" applyNumberFormat="1" applyFont="1" applyBorder="1" applyAlignment="1">
      <alignment vertical="center"/>
    </xf>
    <xf numFmtId="0" fontId="22" fillId="0" borderId="99" xfId="4" applyBorder="1"/>
    <xf numFmtId="164" fontId="43" fillId="0" borderId="99" xfId="7" applyNumberFormat="1" applyFont="1" applyBorder="1" applyAlignment="1">
      <alignment vertical="center"/>
    </xf>
    <xf numFmtId="164" fontId="46" fillId="0" borderId="100" xfId="4" applyNumberFormat="1" applyFont="1" applyBorder="1" applyAlignment="1">
      <alignment horizontal="center" vertical="center"/>
    </xf>
    <xf numFmtId="164" fontId="46" fillId="0" borderId="101" xfId="4" applyNumberFormat="1" applyFont="1" applyBorder="1" applyAlignment="1">
      <alignment horizontal="center" vertical="center" wrapText="1"/>
    </xf>
    <xf numFmtId="0" fontId="32" fillId="0" borderId="102" xfId="4" applyFont="1" applyBorder="1" applyAlignment="1">
      <alignment horizontal="center"/>
    </xf>
    <xf numFmtId="0" fontId="28" fillId="11" borderId="103" xfId="4" applyFont="1" applyFill="1" applyBorder="1" applyAlignment="1" applyProtection="1">
      <alignment horizontal="center"/>
      <protection locked="0"/>
    </xf>
    <xf numFmtId="164" fontId="46" fillId="0" borderId="104" xfId="4" applyNumberFormat="1" applyFont="1" applyBorder="1" applyAlignment="1">
      <alignment horizontal="center" vertical="center"/>
    </xf>
    <xf numFmtId="0" fontId="46" fillId="0" borderId="105" xfId="4" applyFont="1" applyBorder="1" applyAlignment="1">
      <alignment horizontal="center" vertical="center"/>
    </xf>
    <xf numFmtId="164" fontId="46" fillId="0" borderId="106" xfId="4" applyNumberFormat="1" applyFont="1" applyBorder="1" applyAlignment="1">
      <alignment horizontal="center" vertical="center"/>
    </xf>
    <xf numFmtId="164" fontId="46" fillId="0" borderId="54" xfId="4" applyNumberFormat="1" applyFont="1" applyBorder="1" applyAlignment="1">
      <alignment horizontal="center" vertical="center" wrapText="1"/>
    </xf>
    <xf numFmtId="0" fontId="32" fillId="0" borderId="107" xfId="4" applyFont="1" applyBorder="1" applyAlignment="1">
      <alignment horizontal="center"/>
    </xf>
    <xf numFmtId="0" fontId="28" fillId="11" borderId="0" xfId="4" applyFont="1" applyFill="1" applyAlignment="1" applyProtection="1">
      <alignment horizontal="center"/>
      <protection locked="0"/>
    </xf>
    <xf numFmtId="0" fontId="28" fillId="11" borderId="108" xfId="4" applyFont="1" applyFill="1" applyBorder="1" applyAlignment="1" applyProtection="1">
      <alignment horizontal="center"/>
      <protection locked="0"/>
    </xf>
    <xf numFmtId="49" fontId="32" fillId="0" borderId="4" xfId="4" applyNumberFormat="1" applyFont="1" applyBorder="1" applyAlignment="1">
      <alignment horizontal="left"/>
    </xf>
    <xf numFmtId="177" fontId="22" fillId="9" borderId="63" xfId="9" applyNumberFormat="1" applyFill="1" applyBorder="1" applyAlignment="1">
      <alignment horizontal="center" vertical="center"/>
    </xf>
    <xf numFmtId="178" fontId="22" fillId="9" borderId="63" xfId="9" applyNumberFormat="1" applyFill="1" applyBorder="1" applyAlignment="1">
      <alignment horizontal="center" vertical="center"/>
    </xf>
    <xf numFmtId="179" fontId="32" fillId="9" borderId="4" xfId="4" applyNumberFormat="1" applyFont="1" applyFill="1" applyBorder="1" applyAlignment="1">
      <alignment horizontal="center" vertical="center" wrapText="1"/>
    </xf>
    <xf numFmtId="176" fontId="32" fillId="9" borderId="63" xfId="4" applyNumberFormat="1" applyFont="1" applyFill="1" applyBorder="1" applyAlignment="1">
      <alignment horizontal="center" vertical="center" wrapText="1"/>
    </xf>
    <xf numFmtId="173" fontId="32" fillId="9" borderId="4" xfId="4" applyNumberFormat="1" applyFont="1" applyFill="1" applyBorder="1" applyAlignment="1">
      <alignment horizontal="center" vertical="center" wrapText="1"/>
    </xf>
    <xf numFmtId="174" fontId="32" fillId="9" borderId="4" xfId="4" applyNumberFormat="1" applyFont="1" applyFill="1" applyBorder="1" applyAlignment="1">
      <alignment horizontal="center" vertical="center" wrapText="1"/>
    </xf>
    <xf numFmtId="173" fontId="32" fillId="9" borderId="4" xfId="4" applyNumberFormat="1" applyFont="1" applyFill="1" applyBorder="1" applyAlignment="1" applyProtection="1">
      <alignment vertical="center"/>
      <protection locked="0"/>
    </xf>
    <xf numFmtId="173" fontId="32" fillId="9" borderId="63" xfId="4" applyNumberFormat="1" applyFont="1" applyFill="1" applyBorder="1" applyAlignment="1">
      <alignment horizontal="center" vertical="center" wrapText="1"/>
    </xf>
    <xf numFmtId="49" fontId="32" fillId="12" borderId="4" xfId="4" applyNumberFormat="1" applyFont="1" applyFill="1" applyBorder="1" applyAlignment="1">
      <alignment horizontal="left"/>
    </xf>
    <xf numFmtId="1" fontId="22" fillId="9" borderId="63" xfId="9" applyNumberFormat="1" applyFill="1" applyBorder="1" applyAlignment="1">
      <alignment horizontal="center" vertical="center" wrapText="1"/>
    </xf>
    <xf numFmtId="1" fontId="22" fillId="9" borderId="63" xfId="9" applyNumberFormat="1" applyFill="1" applyBorder="1" applyAlignment="1">
      <alignment horizontal="center" vertical="center"/>
    </xf>
    <xf numFmtId="3" fontId="22" fillId="9" borderId="63" xfId="9" applyNumberFormat="1" applyFill="1" applyBorder="1" applyAlignment="1">
      <alignment horizontal="center" vertical="center" wrapText="1"/>
    </xf>
    <xf numFmtId="180" fontId="32" fillId="9" borderId="4" xfId="4" applyNumberFormat="1" applyFont="1" applyFill="1" applyBorder="1" applyAlignment="1">
      <alignment horizontal="center" vertical="center" wrapText="1"/>
    </xf>
    <xf numFmtId="177" fontId="22" fillId="9" borderId="63" xfId="9" applyNumberFormat="1" applyFill="1" applyBorder="1" applyAlignment="1">
      <alignment horizontal="center" vertical="center" wrapText="1"/>
    </xf>
    <xf numFmtId="178" fontId="47" fillId="9" borderId="63" xfId="4" applyNumberFormat="1" applyFont="1" applyFill="1" applyBorder="1" applyAlignment="1">
      <alignment horizontal="center" vertical="center" wrapText="1"/>
    </xf>
    <xf numFmtId="9" fontId="32" fillId="9" borderId="63" xfId="4" applyNumberFormat="1" applyFont="1" applyFill="1" applyBorder="1" applyAlignment="1">
      <alignment horizontal="center" vertical="center" wrapText="1"/>
    </xf>
    <xf numFmtId="49" fontId="46" fillId="0" borderId="100" xfId="4" applyNumberFormat="1" applyFont="1" applyBorder="1" applyAlignment="1">
      <alignment horizontal="center" vertical="center"/>
    </xf>
    <xf numFmtId="49" fontId="46" fillId="0" borderId="101" xfId="4" applyNumberFormat="1" applyFont="1" applyBorder="1" applyAlignment="1">
      <alignment horizontal="center" vertical="center" wrapText="1"/>
    </xf>
    <xf numFmtId="49" fontId="32" fillId="10" borderId="55" xfId="4" applyNumberFormat="1" applyFont="1" applyFill="1" applyBorder="1"/>
    <xf numFmtId="173" fontId="32" fillId="0" borderId="63" xfId="4" applyNumberFormat="1" applyFont="1" applyBorder="1" applyAlignment="1">
      <alignment vertical="center"/>
    </xf>
    <xf numFmtId="173" fontId="32" fillId="0" borderId="4" xfId="4" applyNumberFormat="1" applyFont="1" applyBorder="1" applyAlignment="1">
      <alignment vertical="center"/>
    </xf>
    <xf numFmtId="49" fontId="32" fillId="10" borderId="51" xfId="4" applyNumberFormat="1" applyFont="1" applyFill="1" applyBorder="1"/>
    <xf numFmtId="49" fontId="32" fillId="12" borderId="4" xfId="4" applyNumberFormat="1" applyFont="1" applyFill="1" applyBorder="1"/>
    <xf numFmtId="173" fontId="32" fillId="12" borderId="4" xfId="4" applyNumberFormat="1" applyFont="1" applyFill="1" applyBorder="1" applyAlignment="1">
      <alignment vertical="center"/>
    </xf>
    <xf numFmtId="49" fontId="32" fillId="10" borderId="113" xfId="4" applyNumberFormat="1" applyFont="1" applyFill="1" applyBorder="1"/>
    <xf numFmtId="164" fontId="31" fillId="0" borderId="0" xfId="4" applyNumberFormat="1" applyFont="1" applyAlignment="1">
      <alignment horizontal="right"/>
    </xf>
    <xf numFmtId="164" fontId="28" fillId="0" borderId="0" xfId="4" applyNumberFormat="1" applyFont="1" applyAlignment="1">
      <alignment horizontal="center"/>
    </xf>
    <xf numFmtId="0" fontId="31" fillId="0" borderId="0" xfId="4" applyFont="1" applyAlignment="1">
      <alignment horizontal="center"/>
    </xf>
    <xf numFmtId="0" fontId="26" fillId="0" borderId="0" xfId="4" applyFont="1"/>
    <xf numFmtId="0" fontId="49" fillId="0" borderId="0" xfId="4" applyFont="1"/>
    <xf numFmtId="164" fontId="22" fillId="0" borderId="0" xfId="4" applyNumberFormat="1" applyAlignment="1">
      <alignment horizontal="right"/>
    </xf>
    <xf numFmtId="166" fontId="30" fillId="0" borderId="0" xfId="4" applyNumberFormat="1" applyFont="1" applyAlignment="1">
      <alignment horizontal="center"/>
    </xf>
    <xf numFmtId="166" fontId="31" fillId="0" borderId="0" xfId="4" applyNumberFormat="1" applyFont="1" applyAlignment="1">
      <alignment horizontal="center"/>
    </xf>
    <xf numFmtId="0" fontId="31" fillId="0" borderId="115" xfId="4" applyFont="1" applyBorder="1" applyAlignment="1">
      <alignment vertical="center" wrapText="1"/>
    </xf>
    <xf numFmtId="164" fontId="53" fillId="9" borderId="0" xfId="4" applyNumberFormat="1" applyFont="1" applyFill="1" applyAlignment="1" applyProtection="1">
      <alignment horizontal="left" vertical="center"/>
      <protection locked="0"/>
    </xf>
    <xf numFmtId="172" fontId="31" fillId="0" borderId="0" xfId="10" applyNumberFormat="1" applyFont="1" applyAlignment="1">
      <alignment horizontal="left"/>
    </xf>
    <xf numFmtId="0" fontId="56" fillId="16" borderId="4" xfId="4" applyFont="1" applyFill="1" applyBorder="1" applyAlignment="1">
      <alignment horizontal="center" vertical="center" wrapText="1"/>
    </xf>
    <xf numFmtId="9" fontId="58" fillId="13" borderId="51" xfId="9" applyFont="1" applyFill="1" applyBorder="1" applyAlignment="1">
      <alignment horizontal="center" vertical="center" wrapText="1"/>
    </xf>
    <xf numFmtId="173" fontId="26" fillId="10" borderId="117" xfId="4" applyNumberFormat="1" applyFont="1" applyFill="1" applyBorder="1" applyAlignment="1">
      <alignment horizontal="right"/>
    </xf>
    <xf numFmtId="173" fontId="26" fillId="10" borderId="118" xfId="10" applyNumberFormat="1" applyFont="1" applyFill="1" applyBorder="1"/>
    <xf numFmtId="9" fontId="26" fillId="10" borderId="118" xfId="9" applyFont="1" applyFill="1" applyBorder="1"/>
    <xf numFmtId="173" fontId="26" fillId="10" borderId="118" xfId="4" applyNumberFormat="1" applyFont="1" applyFill="1" applyBorder="1" applyAlignment="1">
      <alignment horizontal="right"/>
    </xf>
    <xf numFmtId="10" fontId="56" fillId="0" borderId="4" xfId="9" applyNumberFormat="1" applyFont="1" applyBorder="1" applyAlignment="1">
      <alignment horizontal="center" vertical="center"/>
    </xf>
    <xf numFmtId="1" fontId="56" fillId="0" borderId="4" xfId="4" applyNumberFormat="1" applyFont="1" applyBorder="1" applyAlignment="1">
      <alignment horizontal="center" vertical="center" wrapText="1"/>
    </xf>
    <xf numFmtId="0" fontId="26" fillId="10" borderId="117" xfId="4" applyFont="1" applyFill="1" applyBorder="1"/>
    <xf numFmtId="9" fontId="26" fillId="10" borderId="118" xfId="9" applyFont="1" applyFill="1" applyBorder="1" applyAlignment="1">
      <alignment horizontal="center"/>
    </xf>
    <xf numFmtId="173" fontId="26" fillId="0" borderId="0" xfId="4" applyNumberFormat="1" applyFont="1"/>
    <xf numFmtId="173" fontId="26" fillId="10" borderId="118" xfId="4" applyNumberFormat="1" applyFont="1" applyFill="1" applyBorder="1"/>
    <xf numFmtId="3" fontId="56" fillId="0" borderId="4" xfId="4" applyNumberFormat="1" applyFont="1" applyBorder="1" applyAlignment="1">
      <alignment horizontal="center" vertical="center" wrapText="1"/>
    </xf>
    <xf numFmtId="164" fontId="26" fillId="0" borderId="0" xfId="4" applyNumberFormat="1" applyFont="1"/>
    <xf numFmtId="173" fontId="32" fillId="19" borderId="4" xfId="4" applyNumberFormat="1" applyFont="1" applyFill="1" applyBorder="1" applyAlignment="1" applyProtection="1">
      <alignment vertical="center"/>
      <protection locked="0"/>
    </xf>
    <xf numFmtId="173" fontId="32" fillId="18" borderId="4" xfId="4" applyNumberFormat="1" applyFont="1" applyFill="1" applyBorder="1" applyAlignment="1" applyProtection="1">
      <alignment vertical="center"/>
      <protection locked="0"/>
    </xf>
    <xf numFmtId="173" fontId="32" fillId="18" borderId="4" xfId="4" applyNumberFormat="1" applyFont="1" applyFill="1" applyBorder="1" applyAlignment="1" applyProtection="1">
      <alignment horizontal="right" vertical="center"/>
      <protection locked="0"/>
    </xf>
    <xf numFmtId="178" fontId="32" fillId="0" borderId="63" xfId="2" applyNumberFormat="1" applyFont="1" applyBorder="1" applyAlignment="1">
      <alignment horizontal="center" vertical="center"/>
    </xf>
    <xf numFmtId="3" fontId="32" fillId="0" borderId="63" xfId="4" applyNumberFormat="1" applyFont="1" applyBorder="1" applyAlignment="1">
      <alignment horizontal="center" vertical="center"/>
    </xf>
    <xf numFmtId="3" fontId="32" fillId="0" borderId="114" xfId="4" applyNumberFormat="1" applyFont="1" applyBorder="1" applyAlignment="1">
      <alignment horizontal="center" vertical="center"/>
    </xf>
    <xf numFmtId="178" fontId="22" fillId="9" borderId="63" xfId="9" applyNumberFormat="1" applyFill="1" applyBorder="1" applyAlignment="1">
      <alignment horizontal="center" vertical="center" wrapText="1"/>
    </xf>
    <xf numFmtId="178" fontId="56" fillId="0" borderId="4" xfId="9" applyNumberFormat="1" applyFont="1" applyBorder="1" applyAlignment="1">
      <alignment horizontal="center" vertical="center"/>
    </xf>
    <xf numFmtId="3" fontId="56" fillId="0" borderId="4" xfId="9" applyNumberFormat="1" applyFont="1" applyBorder="1" applyAlignment="1">
      <alignment horizontal="center" vertical="center"/>
    </xf>
    <xf numFmtId="49" fontId="32" fillId="23" borderId="4" xfId="4" applyNumberFormat="1" applyFont="1" applyFill="1" applyBorder="1" applyAlignment="1">
      <alignment horizontal="left"/>
    </xf>
    <xf numFmtId="178" fontId="22" fillId="9" borderId="63" xfId="2" applyNumberFormat="1" applyFont="1" applyFill="1" applyBorder="1" applyAlignment="1">
      <alignment horizontal="center" vertical="center" wrapText="1"/>
    </xf>
    <xf numFmtId="10" fontId="22" fillId="9" borderId="63" xfId="2" applyNumberFormat="1" applyFont="1" applyFill="1" applyBorder="1" applyAlignment="1">
      <alignment horizontal="center" vertical="center" wrapText="1"/>
    </xf>
    <xf numFmtId="178" fontId="32" fillId="9" borderId="63" xfId="2" applyNumberFormat="1" applyFont="1" applyFill="1" applyBorder="1" applyAlignment="1">
      <alignment horizontal="center" vertical="center" wrapText="1"/>
    </xf>
    <xf numFmtId="10" fontId="32" fillId="9" borderId="63" xfId="2" applyNumberFormat="1" applyFont="1" applyFill="1" applyBorder="1" applyAlignment="1">
      <alignment horizontal="center" vertical="center" wrapText="1"/>
    </xf>
    <xf numFmtId="9" fontId="32" fillId="9" borderId="63" xfId="2" applyFont="1" applyFill="1" applyBorder="1" applyAlignment="1">
      <alignment horizontal="center" vertical="center" wrapText="1"/>
    </xf>
    <xf numFmtId="10" fontId="32" fillId="0" borderId="63" xfId="2" applyNumberFormat="1" applyFont="1" applyBorder="1" applyAlignment="1">
      <alignment horizontal="center" vertical="center"/>
    </xf>
    <xf numFmtId="10" fontId="32" fillId="0" borderId="114" xfId="2" applyNumberFormat="1" applyFont="1" applyBorder="1" applyAlignment="1">
      <alignment horizontal="center" vertical="center"/>
    </xf>
    <xf numFmtId="166" fontId="31" fillId="0" borderId="0" xfId="4" applyNumberFormat="1" applyFont="1" applyAlignment="1">
      <alignment horizontal="center" vertical="center"/>
    </xf>
    <xf numFmtId="164" fontId="5" fillId="0" borderId="21" xfId="0" applyNumberFormat="1" applyFont="1" applyBorder="1" applyAlignment="1">
      <alignment horizontal="center"/>
    </xf>
    <xf numFmtId="164" fontId="5" fillId="0" borderId="22" xfId="0" applyNumberFormat="1" applyFont="1" applyBorder="1" applyAlignment="1">
      <alignment horizontal="center"/>
    </xf>
    <xf numFmtId="164" fontId="5" fillId="0" borderId="23" xfId="0" applyNumberFormat="1" applyFont="1" applyBorder="1" applyAlignment="1">
      <alignment horizontal="center"/>
    </xf>
    <xf numFmtId="165" fontId="6" fillId="2" borderId="36" xfId="0" applyNumberFormat="1" applyFont="1" applyFill="1" applyBorder="1" applyAlignment="1" applyProtection="1">
      <alignment horizontal="center" vertical="center" wrapText="1"/>
      <protection locked="0"/>
    </xf>
    <xf numFmtId="165" fontId="6" fillId="2" borderId="37" xfId="0" applyNumberFormat="1" applyFont="1" applyFill="1" applyBorder="1" applyAlignment="1" applyProtection="1">
      <alignment horizontal="center" vertical="center" wrapText="1"/>
      <protection locked="0"/>
    </xf>
    <xf numFmtId="165" fontId="6" fillId="2" borderId="35" xfId="0" applyNumberFormat="1" applyFont="1" applyFill="1" applyBorder="1" applyAlignment="1" applyProtection="1">
      <alignment horizontal="center" vertical="center" wrapText="1"/>
      <protection locked="0"/>
    </xf>
    <xf numFmtId="165" fontId="6" fillId="2" borderId="30" xfId="0" applyNumberFormat="1" applyFont="1" applyFill="1" applyBorder="1" applyAlignment="1" applyProtection="1">
      <alignment horizontal="center" vertical="center" wrapText="1"/>
      <protection locked="0"/>
    </xf>
    <xf numFmtId="0" fontId="15" fillId="5" borderId="0" xfId="0" applyFont="1" applyFill="1" applyAlignment="1">
      <alignment horizontal="left" wrapText="1"/>
    </xf>
    <xf numFmtId="0" fontId="15" fillId="5" borderId="42" xfId="0" applyFont="1" applyFill="1" applyBorder="1" applyAlignment="1">
      <alignment horizontal="left" wrapText="1"/>
    </xf>
    <xf numFmtId="0" fontId="16" fillId="5" borderId="0" xfId="0" applyFont="1" applyFill="1" applyAlignment="1">
      <alignment horizontal="left" vertical="center" wrapText="1"/>
    </xf>
    <xf numFmtId="0" fontId="19" fillId="0" borderId="0" xfId="0" applyFont="1" applyAlignment="1">
      <alignment horizontal="left" vertical="center" wrapText="1"/>
    </xf>
    <xf numFmtId="165" fontId="6" fillId="2" borderId="49" xfId="0" applyNumberFormat="1" applyFont="1" applyFill="1" applyBorder="1" applyAlignment="1" applyProtection="1">
      <alignment horizontal="center" vertical="center" wrapText="1"/>
      <protection locked="0"/>
    </xf>
    <xf numFmtId="165" fontId="6" fillId="2" borderId="58" xfId="0" applyNumberFormat="1" applyFont="1" applyFill="1" applyBorder="1" applyAlignment="1" applyProtection="1">
      <alignment horizontal="center" vertical="center" wrapText="1"/>
      <protection locked="0"/>
    </xf>
    <xf numFmtId="165" fontId="6" fillId="2" borderId="46" xfId="0" applyNumberFormat="1" applyFont="1" applyFill="1" applyBorder="1" applyAlignment="1" applyProtection="1">
      <alignment horizontal="center" vertical="center" wrapText="1"/>
      <protection locked="0"/>
    </xf>
    <xf numFmtId="165" fontId="6" fillId="2" borderId="31" xfId="0" applyNumberFormat="1" applyFont="1" applyFill="1" applyBorder="1" applyAlignment="1" applyProtection="1">
      <alignment horizontal="center" vertical="center" wrapText="1"/>
      <protection locked="0"/>
    </xf>
    <xf numFmtId="164" fontId="26" fillId="7" borderId="4" xfId="6" applyNumberFormat="1" applyFont="1" applyFill="1" applyBorder="1" applyAlignment="1" applyProtection="1">
      <alignment horizontal="center"/>
      <protection locked="0"/>
    </xf>
    <xf numFmtId="164" fontId="25" fillId="0" borderId="65" xfId="4" applyNumberFormat="1" applyFont="1" applyBorder="1" applyAlignment="1">
      <alignment horizontal="right"/>
    </xf>
    <xf numFmtId="49" fontId="22" fillId="0" borderId="63" xfId="4" applyNumberFormat="1" applyBorder="1" applyAlignment="1" applyProtection="1">
      <alignment horizontal="center"/>
      <protection locked="0"/>
    </xf>
    <xf numFmtId="164" fontId="23" fillId="6" borderId="0" xfId="5" applyFont="1" applyFill="1" applyAlignment="1">
      <alignment horizontal="center" vertical="center"/>
    </xf>
    <xf numFmtId="164" fontId="22" fillId="0" borderId="4" xfId="4" applyNumberFormat="1" applyBorder="1" applyAlignment="1" applyProtection="1">
      <alignment horizontal="center"/>
      <protection locked="0"/>
    </xf>
    <xf numFmtId="164" fontId="25" fillId="0" borderId="0" xfId="4" applyNumberFormat="1" applyFont="1" applyAlignment="1">
      <alignment horizontal="right"/>
    </xf>
    <xf numFmtId="49" fontId="22" fillId="0" borderId="63" xfId="4" applyNumberFormat="1" applyBorder="1" applyAlignment="1" applyProtection="1">
      <alignment horizontal="center" wrapText="1"/>
      <protection locked="0"/>
    </xf>
    <xf numFmtId="49" fontId="22" fillId="0" borderId="4" xfId="4" applyNumberFormat="1" applyBorder="1" applyAlignment="1" applyProtection="1">
      <alignment horizontal="center"/>
      <protection locked="0"/>
    </xf>
    <xf numFmtId="168" fontId="22" fillId="0" borderId="63" xfId="4" applyNumberFormat="1" applyBorder="1" applyAlignment="1" applyProtection="1">
      <alignment horizontal="center"/>
      <protection locked="0"/>
    </xf>
    <xf numFmtId="166" fontId="0" fillId="0" borderId="4" xfId="6" applyNumberFormat="1" applyFont="1" applyBorder="1" applyAlignment="1" applyProtection="1">
      <alignment horizontal="center"/>
      <protection locked="0"/>
    </xf>
    <xf numFmtId="164" fontId="25" fillId="0" borderId="64" xfId="4" applyNumberFormat="1" applyFont="1" applyBorder="1" applyAlignment="1">
      <alignment horizontal="right"/>
    </xf>
    <xf numFmtId="0" fontId="22" fillId="0" borderId="71" xfId="4" applyBorder="1" applyAlignment="1">
      <alignment horizontal="center"/>
    </xf>
    <xf numFmtId="164" fontId="22" fillId="0" borderId="74" xfId="4" applyNumberFormat="1" applyBorder="1" applyAlignment="1">
      <alignment horizontal="left"/>
    </xf>
    <xf numFmtId="164" fontId="27" fillId="0" borderId="64" xfId="4" applyNumberFormat="1" applyFont="1" applyBorder="1" applyAlignment="1">
      <alignment horizontal="right"/>
    </xf>
    <xf numFmtId="164" fontId="25" fillId="0" borderId="66" xfId="4" applyNumberFormat="1" applyFont="1" applyBorder="1" applyAlignment="1">
      <alignment horizontal="right"/>
    </xf>
    <xf numFmtId="49" fontId="28" fillId="0" borderId="4" xfId="4" applyNumberFormat="1" applyFont="1" applyBorder="1" applyAlignment="1" applyProtection="1">
      <alignment horizontal="center"/>
      <protection locked="0"/>
    </xf>
    <xf numFmtId="164" fontId="22" fillId="0" borderId="76" xfId="4" applyNumberFormat="1" applyBorder="1" applyAlignment="1">
      <alignment horizontal="left"/>
    </xf>
    <xf numFmtId="164" fontId="22" fillId="0" borderId="89" xfId="4" applyNumberFormat="1" applyBorder="1" applyAlignment="1" applyProtection="1">
      <alignment horizontal="left" vertical="center"/>
      <protection locked="0"/>
    </xf>
    <xf numFmtId="164" fontId="46" fillId="0" borderId="100" xfId="4" applyNumberFormat="1" applyFont="1" applyBorder="1" applyAlignment="1">
      <alignment horizontal="center" vertical="center"/>
    </xf>
    <xf numFmtId="0" fontId="22" fillId="11" borderId="108" xfId="4" applyFill="1" applyBorder="1" applyAlignment="1">
      <alignment horizontal="center" vertical="center" textRotation="90"/>
    </xf>
    <xf numFmtId="49" fontId="32" fillId="9" borderId="109" xfId="4" applyNumberFormat="1" applyFont="1" applyFill="1" applyBorder="1" applyAlignment="1">
      <alignment horizontal="left" vertical="center" wrapText="1"/>
    </xf>
    <xf numFmtId="49" fontId="32" fillId="9" borderId="110" xfId="4" applyNumberFormat="1" applyFont="1" applyFill="1" applyBorder="1" applyAlignment="1">
      <alignment horizontal="center" vertical="center" wrapText="1"/>
    </xf>
    <xf numFmtId="0" fontId="32" fillId="9" borderId="109" xfId="4" applyFont="1" applyFill="1" applyBorder="1" applyAlignment="1">
      <alignment horizontal="center" vertical="center" wrapText="1"/>
    </xf>
    <xf numFmtId="0" fontId="32" fillId="9" borderId="109" xfId="4" applyFont="1" applyFill="1" applyBorder="1" applyAlignment="1">
      <alignment horizontal="left" vertical="center" wrapText="1"/>
    </xf>
    <xf numFmtId="49" fontId="32" fillId="18" borderId="109" xfId="4" applyNumberFormat="1" applyFont="1" applyFill="1" applyBorder="1" applyAlignment="1">
      <alignment horizontal="left" vertical="center" wrapText="1"/>
    </xf>
    <xf numFmtId="49" fontId="32" fillId="19" borderId="109" xfId="4" applyNumberFormat="1" applyFont="1" applyFill="1" applyBorder="1" applyAlignment="1">
      <alignment horizontal="left" vertical="center" wrapText="1"/>
    </xf>
    <xf numFmtId="0" fontId="32" fillId="0" borderId="111" xfId="4" applyFont="1" applyBorder="1" applyAlignment="1">
      <alignment horizontal="left" vertical="center" wrapText="1"/>
    </xf>
    <xf numFmtId="0" fontId="32" fillId="0" borderId="109" xfId="4" applyFont="1" applyBorder="1" applyAlignment="1">
      <alignment horizontal="center" vertical="center" wrapText="1"/>
    </xf>
    <xf numFmtId="0" fontId="32" fillId="0" borderId="110" xfId="4" applyFont="1" applyBorder="1" applyAlignment="1">
      <alignment horizontal="center" vertical="center" wrapText="1"/>
    </xf>
    <xf numFmtId="0" fontId="32" fillId="12" borderId="112" xfId="4" applyFont="1" applyFill="1" applyBorder="1" applyAlignment="1">
      <alignment horizontal="left" vertical="center" wrapText="1"/>
    </xf>
    <xf numFmtId="0" fontId="32" fillId="12" borderId="109" xfId="4" applyFont="1" applyFill="1" applyBorder="1" applyAlignment="1">
      <alignment horizontal="center" vertical="center" wrapText="1"/>
    </xf>
    <xf numFmtId="0" fontId="32" fillId="12" borderId="110" xfId="4" applyFont="1" applyFill="1" applyBorder="1" applyAlignment="1">
      <alignment horizontal="center" vertical="center" wrapText="1"/>
    </xf>
    <xf numFmtId="0" fontId="32" fillId="0" borderId="112" xfId="4" applyFont="1" applyBorder="1" applyAlignment="1">
      <alignment horizontal="left" vertical="center" wrapText="1"/>
    </xf>
    <xf numFmtId="164" fontId="28" fillId="0" borderId="0" xfId="4" applyNumberFormat="1" applyFont="1" applyAlignment="1">
      <alignment horizontal="center" vertical="center" wrapText="1"/>
    </xf>
    <xf numFmtId="164" fontId="23" fillId="6" borderId="0" xfId="11" applyFont="1" applyFill="1" applyAlignment="1">
      <alignment horizontal="center" vertical="center"/>
    </xf>
    <xf numFmtId="164" fontId="31" fillId="0" borderId="0" xfId="4" applyNumberFormat="1" applyFont="1" applyAlignment="1">
      <alignment horizontal="left"/>
    </xf>
    <xf numFmtId="164" fontId="28" fillId="0" borderId="0" xfId="4" applyNumberFormat="1" applyFont="1" applyAlignment="1">
      <alignment horizontal="center"/>
    </xf>
    <xf numFmtId="164" fontId="31" fillId="0" borderId="0" xfId="4" applyNumberFormat="1" applyFont="1" applyAlignment="1">
      <alignment horizontal="right"/>
    </xf>
    <xf numFmtId="164" fontId="26" fillId="14" borderId="0" xfId="12" applyNumberFormat="1" applyFont="1" applyFill="1" applyBorder="1" applyAlignment="1">
      <alignment horizontal="center"/>
    </xf>
    <xf numFmtId="0" fontId="56" fillId="0" borderId="4" xfId="4" applyFont="1" applyBorder="1" applyAlignment="1">
      <alignment vertical="center" wrapText="1"/>
    </xf>
    <xf numFmtId="9" fontId="51" fillId="21" borderId="51" xfId="9" applyFont="1" applyFill="1" applyBorder="1" applyAlignment="1">
      <alignment horizontal="center" vertical="center" wrapText="1"/>
    </xf>
    <xf numFmtId="9" fontId="51" fillId="9" borderId="119" xfId="9" applyFont="1" applyFill="1" applyBorder="1" applyAlignment="1" applyProtection="1">
      <alignment horizontal="left" vertical="center" wrapText="1"/>
      <protection locked="0"/>
    </xf>
    <xf numFmtId="49" fontId="59" fillId="0" borderId="4" xfId="4" applyNumberFormat="1" applyFont="1" applyBorder="1" applyAlignment="1">
      <alignment vertical="center" wrapText="1"/>
    </xf>
    <xf numFmtId="178" fontId="64" fillId="22" borderId="51" xfId="9" applyNumberFormat="1" applyFont="1" applyFill="1" applyBorder="1" applyAlignment="1">
      <alignment horizontal="center" vertical="center" wrapText="1"/>
    </xf>
    <xf numFmtId="9" fontId="64" fillId="21" borderId="51" xfId="9" applyFont="1" applyFill="1" applyBorder="1" applyAlignment="1">
      <alignment horizontal="center" vertical="center" wrapText="1"/>
    </xf>
    <xf numFmtId="178" fontId="51" fillId="0" borderId="51" xfId="9" applyNumberFormat="1" applyFont="1" applyBorder="1" applyAlignment="1">
      <alignment horizontal="center" vertical="center" wrapText="1"/>
    </xf>
    <xf numFmtId="164" fontId="50" fillId="0" borderId="0" xfId="4" applyNumberFormat="1" applyFont="1" applyAlignment="1">
      <alignment horizontal="center"/>
    </xf>
    <xf numFmtId="0" fontId="51" fillId="0" borderId="116" xfId="4" applyFont="1" applyBorder="1" applyAlignment="1">
      <alignment horizontal="left" vertical="center" wrapText="1"/>
    </xf>
    <xf numFmtId="49" fontId="51" fillId="0" borderId="115" xfId="4" applyNumberFormat="1" applyFont="1" applyBorder="1" applyAlignment="1">
      <alignment horizontal="left" vertical="center" wrapText="1"/>
    </xf>
    <xf numFmtId="0" fontId="54" fillId="0" borderId="105" xfId="4" applyFont="1" applyBorder="1" applyAlignment="1">
      <alignment horizontal="center"/>
    </xf>
    <xf numFmtId="0" fontId="55" fillId="15" borderId="4" xfId="4" applyFont="1" applyFill="1" applyBorder="1" applyAlignment="1">
      <alignment horizontal="center" vertical="center" wrapText="1"/>
    </xf>
    <xf numFmtId="9" fontId="57" fillId="20" borderId="4" xfId="9" applyFont="1" applyFill="1" applyBorder="1" applyAlignment="1">
      <alignment horizontal="center" vertical="center" wrapText="1"/>
    </xf>
    <xf numFmtId="9" fontId="57" fillId="17" borderId="4" xfId="9" applyFont="1" applyFill="1" applyBorder="1" applyAlignment="1">
      <alignment horizontal="center" vertical="center" wrapText="1"/>
    </xf>
    <xf numFmtId="0" fontId="55" fillId="15" borderId="92" xfId="4" applyFont="1" applyFill="1" applyBorder="1" applyAlignment="1">
      <alignment horizontal="center" vertical="center"/>
    </xf>
    <xf numFmtId="0" fontId="51" fillId="9" borderId="4" xfId="4" applyFont="1" applyFill="1" applyBorder="1" applyAlignment="1" applyProtection="1">
      <alignment horizontal="left" vertical="center" wrapText="1"/>
      <protection locked="0"/>
    </xf>
    <xf numFmtId="0" fontId="31" fillId="9" borderId="4" xfId="4" applyFont="1" applyFill="1" applyBorder="1" applyAlignment="1" applyProtection="1">
      <alignment horizontal="left" vertical="center" wrapText="1"/>
      <protection locked="0"/>
    </xf>
    <xf numFmtId="0" fontId="51" fillId="9" borderId="6" xfId="4" applyFont="1" applyFill="1" applyBorder="1" applyAlignment="1" applyProtection="1">
      <alignment horizontal="left" vertical="center" wrapText="1"/>
      <protection locked="0"/>
    </xf>
    <xf numFmtId="0" fontId="31" fillId="9" borderId="6" xfId="4" applyFont="1" applyFill="1" applyBorder="1" applyAlignment="1" applyProtection="1">
      <alignment horizontal="left" vertical="center" wrapText="1"/>
      <protection locked="0"/>
    </xf>
    <xf numFmtId="49" fontId="32" fillId="18" borderId="120" xfId="4" applyNumberFormat="1" applyFont="1" applyFill="1" applyBorder="1" applyAlignment="1">
      <alignment horizontal="left" vertical="center" wrapText="1"/>
    </xf>
    <xf numFmtId="49" fontId="32" fillId="18" borderId="115" xfId="4" applyNumberFormat="1" applyFont="1" applyFill="1" applyBorder="1" applyAlignment="1">
      <alignment horizontal="left" vertical="center" wrapText="1"/>
    </xf>
    <xf numFmtId="49" fontId="32" fillId="18" borderId="121" xfId="4" applyNumberFormat="1" applyFont="1" applyFill="1" applyBorder="1" applyAlignment="1">
      <alignment horizontal="left" vertical="center" wrapText="1"/>
    </xf>
    <xf numFmtId="49" fontId="32" fillId="18" borderId="104" xfId="4" applyNumberFormat="1" applyFont="1" applyFill="1" applyBorder="1" applyAlignment="1">
      <alignment horizontal="left" vertical="center" wrapText="1"/>
    </xf>
    <xf numFmtId="49" fontId="32" fillId="18" borderId="105" xfId="4" applyNumberFormat="1" applyFont="1" applyFill="1" applyBorder="1" applyAlignment="1">
      <alignment horizontal="left" vertical="center" wrapText="1"/>
    </xf>
    <xf numFmtId="49" fontId="32" fillId="18" borderId="122" xfId="4" applyNumberFormat="1" applyFont="1" applyFill="1" applyBorder="1" applyAlignment="1">
      <alignment horizontal="left" vertical="center" wrapText="1"/>
    </xf>
    <xf numFmtId="0" fontId="52" fillId="0" borderId="116" xfId="4" applyFont="1" applyBorder="1" applyAlignment="1">
      <alignment horizontal="left" vertical="center" wrapText="1"/>
    </xf>
    <xf numFmtId="49" fontId="52" fillId="0" borderId="115" xfId="4" applyNumberFormat="1" applyFont="1" applyBorder="1" applyAlignment="1">
      <alignment horizontal="left" vertical="center" wrapText="1"/>
    </xf>
  </cellXfs>
  <cellStyles count="13">
    <cellStyle name="Millares 2" xfId="10" xr:uid="{691E9C16-4717-418C-A918-B2D7EA8E8746}"/>
    <cellStyle name="Moneda" xfId="1" builtinId="4"/>
    <cellStyle name="Moneda 2" xfId="8" xr:uid="{7CACF548-8493-465A-BCEB-76DC03548972}"/>
    <cellStyle name="Normal" xfId="0" builtinId="0"/>
    <cellStyle name="Normal 2" xfId="4" xr:uid="{90C00D7A-7324-462C-8FFF-3DC143E41B43}"/>
    <cellStyle name="Normal 2 2" xfId="5" xr:uid="{BD7C97C8-DA3D-4D6C-B8B3-B11E56635F3D}"/>
    <cellStyle name="Normal 2_Prototipo" xfId="11" xr:uid="{EFC03DF9-54A2-4632-B4E7-322203391C60}"/>
    <cellStyle name="Porcentaje" xfId="2" builtinId="5"/>
    <cellStyle name="Porcentaje 2" xfId="9" xr:uid="{F08D69F4-1F6E-4978-A012-8C9B772F245B}"/>
    <cellStyle name="Título 3 3" xfId="6" xr:uid="{9B0C6DE6-BEA8-4EA5-B3AB-AD017330E202}"/>
    <cellStyle name="Título 3 3_Prototipo" xfId="12" xr:uid="{EE5D8947-72E4-4FF4-8C63-FC03D5AF12D6}"/>
    <cellStyle name="Título 3 7" xfId="3" xr:uid="{4CEF308E-7498-4688-AE84-76489E0D7594}"/>
    <cellStyle name="Título 3 7 2" xfId="7" xr:uid="{3ACC2E4B-08B0-492F-AEA7-C7AF55325377}"/>
  </cellStyles>
  <dxfs count="31">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29"/>
          <bgColor rgb="FFFF0000"/>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val="0"/>
        <i val="0"/>
        <condense val="0"/>
        <extend val="0"/>
        <sz val="11"/>
        <color indexed="9"/>
      </font>
      <fill>
        <patternFill patternType="solid">
          <fgColor indexed="32"/>
          <bgColor indexed="8"/>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29"/>
          <bgColor indexed="19"/>
        </patternFill>
      </fill>
    </dxf>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29"/>
          <bgColor rgb="FFFF0000"/>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val="0"/>
        <i val="0"/>
        <condense val="0"/>
        <extend val="0"/>
        <sz val="11"/>
        <color indexed="9"/>
      </font>
      <fill>
        <patternFill patternType="solid">
          <fgColor indexed="32"/>
          <bgColor indexed="8"/>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29"/>
          <bgColor indexed="19"/>
        </patternFill>
      </fill>
    </dxf>
    <dxf>
      <font>
        <b val="0"/>
        <i val="0"/>
        <condense val="0"/>
        <extend val="0"/>
        <sz val="11"/>
        <color indexed="9"/>
      </font>
      <fill>
        <patternFill patternType="solid">
          <fgColor indexed="59"/>
          <bgColor indexed="63"/>
        </patternFill>
      </fill>
    </dxf>
    <dxf>
      <font>
        <b val="0"/>
        <condense val="0"/>
        <extend val="0"/>
        <sz val="11"/>
        <color indexed="9"/>
      </font>
      <fill>
        <patternFill patternType="solid">
          <fgColor indexed="59"/>
          <bgColor indexed="63"/>
        </patternFill>
      </fill>
    </dxf>
    <dxf>
      <font>
        <b val="0"/>
        <condense val="0"/>
        <extend val="0"/>
        <sz val="11"/>
        <color indexed="9"/>
      </font>
      <fill>
        <patternFill patternType="solid">
          <fgColor indexed="59"/>
          <bgColor indexed="63"/>
        </patternFill>
      </fill>
    </dxf>
    <dxf>
      <font>
        <b val="0"/>
        <condense val="0"/>
        <extend val="0"/>
        <sz val="11"/>
        <color indexed="9"/>
      </font>
      <fill>
        <patternFill patternType="solid">
          <fgColor indexed="59"/>
          <bgColor indexed="63"/>
        </patternFill>
      </fill>
    </dxf>
    <dxf>
      <font>
        <b val="0"/>
        <condense val="0"/>
        <extend val="0"/>
        <sz val="11"/>
        <color indexed="9"/>
      </font>
      <fill>
        <patternFill patternType="solid">
          <fgColor indexed="59"/>
          <bgColor indexed="63"/>
        </patternFill>
      </fill>
    </dxf>
    <dxf>
      <font>
        <b val="0"/>
        <condense val="0"/>
        <extend val="0"/>
        <sz val="11"/>
        <color indexed="9"/>
      </font>
      <fill>
        <patternFill patternType="solid">
          <fgColor indexed="59"/>
          <bgColor indexed="63"/>
        </patternFill>
      </fill>
    </dxf>
    <dxf>
      <font>
        <b val="0"/>
        <condense val="0"/>
        <extend val="0"/>
        <sz val="11"/>
        <color indexed="9"/>
      </font>
      <fill>
        <patternFill patternType="solid">
          <fgColor indexed="59"/>
          <bgColor indexed="63"/>
        </patternFill>
      </fill>
    </dxf>
    <dxf>
      <font>
        <b val="0"/>
        <condense val="0"/>
        <extend val="0"/>
        <sz val="11"/>
        <color indexed="9"/>
      </font>
      <fill>
        <patternFill patternType="solid">
          <fgColor indexed="59"/>
          <bgColor indexed="63"/>
        </patternFill>
      </fill>
    </dxf>
    <dxf>
      <font>
        <b val="0"/>
        <condense val="0"/>
        <extend val="0"/>
        <sz val="11"/>
        <color indexed="9"/>
      </font>
      <fill>
        <patternFill patternType="solid">
          <fgColor indexed="59"/>
          <bgColor indexed="63"/>
        </patternFill>
      </fill>
    </dxf>
    <dxf>
      <font>
        <b val="0"/>
        <condense val="0"/>
        <extend val="0"/>
        <sz val="11"/>
        <color indexed="9"/>
      </font>
      <fill>
        <patternFill patternType="solid">
          <fgColor indexed="59"/>
          <bgColor indexed="63"/>
        </patternFill>
      </fill>
    </dxf>
    <dxf>
      <font>
        <b val="0"/>
        <condense val="0"/>
        <extend val="0"/>
        <sz val="11"/>
        <color indexed="9"/>
      </font>
      <fill>
        <patternFill patternType="solid">
          <fgColor indexed="59"/>
          <bgColor indexed="6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'Datos Financieros'!$B$6</c:f>
              <c:strCache>
                <c:ptCount val="1"/>
                <c:pt idx="0">
                  <c:v>P1</c:v>
                </c:pt>
              </c:strCache>
            </c:strRef>
          </c:tx>
          <c:spPr>
            <a:solidFill>
              <a:schemeClr val="accent2">
                <a:lumMod val="75000"/>
              </a:schemeClr>
            </a:solidFill>
            <a:ln>
              <a:noFill/>
            </a:ln>
            <a:effectLst/>
          </c:spPr>
          <c:invertIfNegative val="0"/>
          <c:dPt>
            <c:idx val="1"/>
            <c:invertIfNegative val="0"/>
            <c:bubble3D val="0"/>
            <c:spPr>
              <a:solidFill>
                <a:srgbClr val="0070C0"/>
              </a:solidFill>
              <a:ln>
                <a:noFill/>
              </a:ln>
              <a:effectLst/>
            </c:spPr>
            <c:extLst>
              <c:ext xmlns:c16="http://schemas.microsoft.com/office/drawing/2014/chart" uri="{C3380CC4-5D6E-409C-BE32-E72D297353CC}">
                <c16:uniqueId val="{00000001-4B1D-4F18-80ED-6B482FD44958}"/>
              </c:ext>
            </c:extLst>
          </c:dPt>
          <c:dLbls>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mn-lt"/>
                    <a:ea typeface="+mn-ea"/>
                    <a:cs typeface="+mn-cs"/>
                  </a:defRPr>
                </a:pPr>
                <a:endParaRPr lang="es-S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 Financieros'!$A$7:$A$10</c:f>
              <c:strCache>
                <c:ptCount val="4"/>
                <c:pt idx="0">
                  <c:v>Presupuesto (en $)</c:v>
                </c:pt>
                <c:pt idx="1">
                  <c:v>Desembolsos por el Fondo Mundial (en 0)</c:v>
                </c:pt>
                <c:pt idx="2">
                  <c:v>Transferencias de Saldos de Caja de Subvención anterior</c:v>
                </c:pt>
                <c:pt idx="3">
                  <c:v>Desembolso por el Fondo Mundial a terceros (WAMBO)</c:v>
                </c:pt>
              </c:strCache>
            </c:strRef>
          </c:cat>
          <c:val>
            <c:numRef>
              <c:f>'Datos Financieros'!$B$7:$B$10</c:f>
              <c:numCache>
                <c:formatCode>\$#,##0.00</c:formatCode>
                <c:ptCount val="4"/>
                <c:pt idx="0">
                  <c:v>12637692.069984799</c:v>
                </c:pt>
                <c:pt idx="1">
                  <c:v>7108003.96</c:v>
                </c:pt>
              </c:numCache>
            </c:numRef>
          </c:val>
          <c:extLst>
            <c:ext xmlns:c16="http://schemas.microsoft.com/office/drawing/2014/chart" uri="{C3380CC4-5D6E-409C-BE32-E72D297353CC}">
              <c16:uniqueId val="{00000000-4B1D-4F18-80ED-6B482FD44958}"/>
            </c:ext>
          </c:extLst>
        </c:ser>
        <c:dLbls>
          <c:dLblPos val="outEnd"/>
          <c:showLegendKey val="0"/>
          <c:showVal val="1"/>
          <c:showCatName val="0"/>
          <c:showSerName val="0"/>
          <c:showPercent val="0"/>
          <c:showBubbleSize val="0"/>
        </c:dLbls>
        <c:gapWidth val="219"/>
        <c:overlap val="-27"/>
        <c:axId val="551001160"/>
        <c:axId val="551002800"/>
      </c:barChart>
      <c:catAx>
        <c:axId val="551001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SV"/>
          </a:p>
        </c:txPr>
        <c:crossAx val="551002800"/>
        <c:crosses val="autoZero"/>
        <c:auto val="1"/>
        <c:lblAlgn val="ctr"/>
        <c:lblOffset val="100"/>
        <c:noMultiLvlLbl val="0"/>
      </c:catAx>
      <c:valAx>
        <c:axId val="5510028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SV"/>
          </a:p>
        </c:txPr>
        <c:crossAx val="551001160"/>
        <c:crosses val="autoZero"/>
        <c:crossBetween val="between"/>
      </c:valAx>
      <c:dTable>
        <c:showHorzBorder val="1"/>
        <c:showVertBorder val="1"/>
        <c:showOutline val="1"/>
        <c:showKeys val="0"/>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mn-lt"/>
                <a:ea typeface="+mn-ea"/>
                <a:cs typeface="+mn-cs"/>
              </a:defRPr>
            </a:pPr>
            <a:endParaRPr lang="es-SV"/>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s-S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31796561408138"/>
          <c:y val="1.3778668575518968E-2"/>
          <c:w val="0.81215532705105364"/>
          <c:h val="0.60507543744354364"/>
        </c:manualLayout>
      </c:layout>
      <c:barChart>
        <c:barDir val="col"/>
        <c:grouping val="clustered"/>
        <c:varyColors val="0"/>
        <c:ser>
          <c:idx val="0"/>
          <c:order val="0"/>
          <c:tx>
            <c:strRef>
              <c:f>'Datos Financieros'!$B$17</c:f>
              <c:strCache>
                <c:ptCount val="1"/>
                <c:pt idx="0">
                  <c:v>Presupuesto acumulado (en $)</c:v>
                </c:pt>
              </c:strCache>
            </c:strRef>
          </c:tx>
          <c:spPr>
            <a:solidFill>
              <a:schemeClr val="accent1"/>
            </a:solidFill>
            <a:ln>
              <a:noFill/>
            </a:ln>
            <a:effectLst/>
          </c:spPr>
          <c:invertIfNegative val="0"/>
          <c:dLbls>
            <c:dLbl>
              <c:idx val="2"/>
              <c:layout>
                <c:manualLayout>
                  <c:x val="-1.0128184334549879E-2"/>
                  <c:y val="-4.3636363636363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E8-43AD-A541-D3C2B70F5066}"/>
                </c:ext>
              </c:extLst>
            </c:dLbl>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es-S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 Financieros'!$A$18:$A$28</c:f>
              <c:strCache>
                <c:ptCount val="11"/>
                <c:pt idx="0">
                  <c:v>Financiación basada en los resultados</c:v>
                </c:pt>
                <c:pt idx="1">
                  <c:v>Servicios diferenciados de diagnóstico del VIH</c:v>
                </c:pt>
                <c:pt idx="2">
                  <c:v>Gestión de programas</c:v>
                </c:pt>
                <c:pt idx="3">
                  <c:v>Prevención</c:v>
                </c:pt>
                <c:pt idx="4">
                  <c:v>PTMI</c:v>
                </c:pt>
                <c:pt idx="5">
                  <c:v>Tratamiento, atención y apoyo</c:v>
                </c:pt>
                <c:pt idx="6">
                  <c:v>SSRS: mejora de la calidad y la prestación de servicios integrados</c:v>
                </c:pt>
                <c:pt idx="7">
                  <c:v>SSRS: Sistemas de información de gestión de salud y M&amp;E (Monitoria y Evaluación)</c:v>
                </c:pt>
                <c:pt idx="8">
                  <c:v>Reducción de las barreras relacionadas con los derechos humanos para acceder a los servicios del VIH y la tuberculosis</c:v>
                </c:pt>
                <c:pt idx="9">
                  <c:v>SSRS: sistemas de laboratorio</c:v>
                </c:pt>
                <c:pt idx="10">
                  <c:v>COVID-19</c:v>
                </c:pt>
              </c:strCache>
            </c:strRef>
          </c:cat>
          <c:val>
            <c:numRef>
              <c:f>'Datos Financieros'!$B$18:$B$28</c:f>
              <c:numCache>
                <c:formatCode>_(\$* #,##0.00_);_(\$* \(#,##0.00\);_(\$* \-??_);_(@_)</c:formatCode>
                <c:ptCount val="11"/>
                <c:pt idx="0">
                  <c:v>1252260.0220439998</c:v>
                </c:pt>
                <c:pt idx="1">
                  <c:v>273556.55571496452</c:v>
                </c:pt>
                <c:pt idx="2">
                  <c:v>284115.53492200002</c:v>
                </c:pt>
                <c:pt idx="3">
                  <c:v>601926.7195237733</c:v>
                </c:pt>
                <c:pt idx="4">
                  <c:v>161348.80919650884</c:v>
                </c:pt>
                <c:pt idx="5">
                  <c:v>919783.3317610001</c:v>
                </c:pt>
                <c:pt idx="6">
                  <c:v>483244.6782300885</c:v>
                </c:pt>
                <c:pt idx="7">
                  <c:v>0</c:v>
                </c:pt>
                <c:pt idx="8">
                  <c:v>0</c:v>
                </c:pt>
                <c:pt idx="9">
                  <c:v>6492849.2600000007</c:v>
                </c:pt>
                <c:pt idx="10">
                  <c:v>2168607.1585924425</c:v>
                </c:pt>
              </c:numCache>
            </c:numRef>
          </c:val>
          <c:extLst>
            <c:ext xmlns:c16="http://schemas.microsoft.com/office/drawing/2014/chart" uri="{C3380CC4-5D6E-409C-BE32-E72D297353CC}">
              <c16:uniqueId val="{00000000-C6BA-45FB-A0DB-FF0CFC4531AD}"/>
            </c:ext>
          </c:extLst>
        </c:ser>
        <c:ser>
          <c:idx val="1"/>
          <c:order val="1"/>
          <c:tx>
            <c:strRef>
              <c:f>'Datos Financieros'!$C$17</c:f>
              <c:strCache>
                <c:ptCount val="1"/>
                <c:pt idx="0">
                  <c:v>Gasto acumulado (en $)</c:v>
                </c:pt>
              </c:strCache>
            </c:strRef>
          </c:tx>
          <c:spPr>
            <a:solidFill>
              <a:schemeClr val="accent2"/>
            </a:solidFill>
            <a:ln>
              <a:noFill/>
            </a:ln>
            <a:effectLst/>
          </c:spPr>
          <c:invertIfNegative val="0"/>
          <c:dLbls>
            <c:dLbl>
              <c:idx val="2"/>
              <c:layout>
                <c:manualLayout>
                  <c:x val="2.5320460836374234E-3"/>
                  <c:y val="-9.6969696969696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E8-43AD-A541-D3C2B70F5066}"/>
                </c:ext>
              </c:extLst>
            </c:dLbl>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es-S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 Financieros'!$A$18:$A$28</c:f>
              <c:strCache>
                <c:ptCount val="11"/>
                <c:pt idx="0">
                  <c:v>Financiación basada en los resultados</c:v>
                </c:pt>
                <c:pt idx="1">
                  <c:v>Servicios diferenciados de diagnóstico del VIH</c:v>
                </c:pt>
                <c:pt idx="2">
                  <c:v>Gestión de programas</c:v>
                </c:pt>
                <c:pt idx="3">
                  <c:v>Prevención</c:v>
                </c:pt>
                <c:pt idx="4">
                  <c:v>PTMI</c:v>
                </c:pt>
                <c:pt idx="5">
                  <c:v>Tratamiento, atención y apoyo</c:v>
                </c:pt>
                <c:pt idx="6">
                  <c:v>SSRS: mejora de la calidad y la prestación de servicios integrados</c:v>
                </c:pt>
                <c:pt idx="7">
                  <c:v>SSRS: Sistemas de información de gestión de salud y M&amp;E (Monitoria y Evaluación)</c:v>
                </c:pt>
                <c:pt idx="8">
                  <c:v>Reducción de las barreras relacionadas con los derechos humanos para acceder a los servicios del VIH y la tuberculosis</c:v>
                </c:pt>
                <c:pt idx="9">
                  <c:v>SSRS: sistemas de laboratorio</c:v>
                </c:pt>
                <c:pt idx="10">
                  <c:v>COVID-19</c:v>
                </c:pt>
              </c:strCache>
            </c:strRef>
          </c:cat>
          <c:val>
            <c:numRef>
              <c:f>'Datos Financieros'!$C$18:$C$28</c:f>
              <c:numCache>
                <c:formatCode>_(\$* #,##0.00_);_(\$* \(#,##0.00\);_(\$* \-??_);_(@_)</c:formatCode>
                <c:ptCount val="11"/>
                <c:pt idx="0">
                  <c:v>6886.02</c:v>
                </c:pt>
                <c:pt idx="2">
                  <c:v>37083.769999999997</c:v>
                </c:pt>
                <c:pt idx="10">
                  <c:v>50</c:v>
                </c:pt>
              </c:numCache>
            </c:numRef>
          </c:val>
          <c:extLst>
            <c:ext xmlns:c16="http://schemas.microsoft.com/office/drawing/2014/chart" uri="{C3380CC4-5D6E-409C-BE32-E72D297353CC}">
              <c16:uniqueId val="{00000001-C6BA-45FB-A0DB-FF0CFC4531AD}"/>
            </c:ext>
          </c:extLst>
        </c:ser>
        <c:dLbls>
          <c:dLblPos val="outEnd"/>
          <c:showLegendKey val="0"/>
          <c:showVal val="1"/>
          <c:showCatName val="0"/>
          <c:showSerName val="0"/>
          <c:showPercent val="0"/>
          <c:showBubbleSize val="0"/>
        </c:dLbls>
        <c:gapWidth val="219"/>
        <c:overlap val="-27"/>
        <c:axId val="641486160"/>
        <c:axId val="641486816"/>
      </c:barChart>
      <c:catAx>
        <c:axId val="64148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SV"/>
          </a:p>
        </c:txPr>
        <c:crossAx val="641486816"/>
        <c:crosses val="autoZero"/>
        <c:auto val="1"/>
        <c:lblAlgn val="ctr"/>
        <c:lblOffset val="100"/>
        <c:noMultiLvlLbl val="0"/>
      </c:catAx>
      <c:valAx>
        <c:axId val="641486816"/>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SV"/>
          </a:p>
        </c:txPr>
        <c:crossAx val="6414861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SV"/>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s-S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01031922291766E-2"/>
          <c:y val="8.646209664968349E-2"/>
          <c:w val="0.82018188752047017"/>
          <c:h val="0.74464935340570859"/>
        </c:manualLayout>
      </c:layout>
      <c:barChart>
        <c:barDir val="col"/>
        <c:grouping val="clustered"/>
        <c:varyColors val="0"/>
        <c:ser>
          <c:idx val="0"/>
          <c:order val="0"/>
          <c:tx>
            <c:v>Meta</c:v>
          </c:tx>
          <c:spPr>
            <a:solidFill>
              <a:srgbClr val="007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datos_TB'!$H$93:$J$93</c:f>
              <c:numCache>
                <c:formatCode>General</c:formatCode>
                <c:ptCount val="3"/>
                <c:pt idx="0">
                  <c:v>2022</c:v>
                </c:pt>
                <c:pt idx="1">
                  <c:v>2023</c:v>
                </c:pt>
                <c:pt idx="2">
                  <c:v>2024</c:v>
                </c:pt>
              </c:numCache>
            </c:numRef>
          </c:cat>
          <c:val>
            <c:numRef>
              <c:f>'Introducción de datos_TB'!$H$96:$J$96</c:f>
              <c:numCache>
                <c:formatCode>#.##0</c:formatCode>
                <c:ptCount val="3"/>
                <c:pt idx="0" formatCode="#,##0">
                  <c:v>42</c:v>
                </c:pt>
              </c:numCache>
            </c:numRef>
          </c:val>
          <c:extLst>
            <c:ext xmlns:c16="http://schemas.microsoft.com/office/drawing/2014/chart" uri="{C3380CC4-5D6E-409C-BE32-E72D297353CC}">
              <c16:uniqueId val="{00000000-74D4-4970-968D-917957E98A87}"/>
            </c:ext>
          </c:extLst>
        </c:ser>
        <c:ser>
          <c:idx val="1"/>
          <c:order val="1"/>
          <c:tx>
            <c:v>Logro</c:v>
          </c:tx>
          <c:spPr>
            <a:solidFill>
              <a:srgbClr val="00B0F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datos_TB'!$H$93:$J$93</c:f>
              <c:numCache>
                <c:formatCode>General</c:formatCode>
                <c:ptCount val="3"/>
                <c:pt idx="0">
                  <c:v>2022</c:v>
                </c:pt>
                <c:pt idx="1">
                  <c:v>2023</c:v>
                </c:pt>
                <c:pt idx="2">
                  <c:v>2024</c:v>
                </c:pt>
              </c:numCache>
            </c:numRef>
          </c:cat>
          <c:val>
            <c:numRef>
              <c:f>'Introducción de datos_TB'!$H$97:$J$97</c:f>
              <c:numCache>
                <c:formatCode>#.##0</c:formatCode>
                <c:ptCount val="3"/>
                <c:pt idx="0" formatCode="#,##0">
                  <c:v>4</c:v>
                </c:pt>
              </c:numCache>
            </c:numRef>
          </c:val>
          <c:extLst>
            <c:ext xmlns:c16="http://schemas.microsoft.com/office/drawing/2014/chart" uri="{C3380CC4-5D6E-409C-BE32-E72D297353CC}">
              <c16:uniqueId val="{00000003-74D4-4970-968D-917957E98A87}"/>
            </c:ext>
          </c:extLst>
        </c:ser>
        <c:dLbls>
          <c:showLegendKey val="0"/>
          <c:showVal val="0"/>
          <c:showCatName val="0"/>
          <c:showSerName val="0"/>
          <c:showPercent val="0"/>
          <c:showBubbleSize val="0"/>
        </c:dLbls>
        <c:gapWidth val="25"/>
        <c:overlap val="-10"/>
        <c:axId val="617045248"/>
        <c:axId val="1"/>
      </c:barChart>
      <c:catAx>
        <c:axId val="617045248"/>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617045248"/>
        <c:crossesAt val="1"/>
        <c:crossBetween val="between"/>
      </c:valAx>
      <c:spPr>
        <a:noFill/>
        <a:ln w="25400">
          <a:noFill/>
        </a:ln>
      </c:spPr>
    </c:plotArea>
    <c:legend>
      <c:legendPos val="r"/>
      <c:layout>
        <c:manualLayout>
          <c:xMode val="edge"/>
          <c:yMode val="edge"/>
          <c:x val="0.62143481552113766"/>
          <c:y val="8.3750675587879159E-2"/>
          <c:w val="0.15689310631042913"/>
          <c:h val="0.116291106993978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70081081478887E-2"/>
          <c:y val="0.10885140084233656"/>
          <c:w val="0.87284044363813196"/>
          <c:h val="0.67708606736657917"/>
        </c:manualLayout>
      </c:layout>
      <c:barChart>
        <c:barDir val="col"/>
        <c:grouping val="clustered"/>
        <c:varyColors val="0"/>
        <c:ser>
          <c:idx val="0"/>
          <c:order val="0"/>
          <c:tx>
            <c:v>Meta</c:v>
          </c:tx>
          <c:spPr>
            <a:solidFill>
              <a:srgbClr val="007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datos_TB'!$H$93:$J$93</c:f>
              <c:numCache>
                <c:formatCode>General</c:formatCode>
                <c:ptCount val="3"/>
                <c:pt idx="0">
                  <c:v>2022</c:v>
                </c:pt>
                <c:pt idx="1">
                  <c:v>2023</c:v>
                </c:pt>
                <c:pt idx="2">
                  <c:v>2024</c:v>
                </c:pt>
              </c:numCache>
            </c:numRef>
          </c:cat>
          <c:val>
            <c:numRef>
              <c:f>'Introducción de datos_TB'!$H$98:$J$98</c:f>
              <c:numCache>
                <c:formatCode>#.##0</c:formatCode>
                <c:ptCount val="3"/>
                <c:pt idx="0" formatCode="#,##0">
                  <c:v>728</c:v>
                </c:pt>
              </c:numCache>
            </c:numRef>
          </c:val>
          <c:extLst>
            <c:ext xmlns:c16="http://schemas.microsoft.com/office/drawing/2014/chart" uri="{C3380CC4-5D6E-409C-BE32-E72D297353CC}">
              <c16:uniqueId val="{00000000-5791-409A-B584-8C11DCD42313}"/>
            </c:ext>
          </c:extLst>
        </c:ser>
        <c:ser>
          <c:idx val="1"/>
          <c:order val="1"/>
          <c:tx>
            <c:v>Logro</c:v>
          </c:tx>
          <c:spPr>
            <a:solidFill>
              <a:srgbClr val="00B0F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datos_TB'!$H$93:$J$93</c:f>
              <c:numCache>
                <c:formatCode>General</c:formatCode>
                <c:ptCount val="3"/>
                <c:pt idx="0">
                  <c:v>2022</c:v>
                </c:pt>
                <c:pt idx="1">
                  <c:v>2023</c:v>
                </c:pt>
                <c:pt idx="2">
                  <c:v>2024</c:v>
                </c:pt>
              </c:numCache>
            </c:numRef>
          </c:cat>
          <c:val>
            <c:numRef>
              <c:f>'Introducción de datos_TB'!$H$99:$J$99</c:f>
              <c:numCache>
                <c:formatCode>#.##0</c:formatCode>
                <c:ptCount val="3"/>
                <c:pt idx="0" formatCode="#,##0">
                  <c:v>338</c:v>
                </c:pt>
              </c:numCache>
            </c:numRef>
          </c:val>
          <c:extLst>
            <c:ext xmlns:c16="http://schemas.microsoft.com/office/drawing/2014/chart" uri="{C3380CC4-5D6E-409C-BE32-E72D297353CC}">
              <c16:uniqueId val="{00000004-5791-409A-B584-8C11DCD42313}"/>
            </c:ext>
          </c:extLst>
        </c:ser>
        <c:dLbls>
          <c:showLegendKey val="0"/>
          <c:showVal val="0"/>
          <c:showCatName val="0"/>
          <c:showSerName val="0"/>
          <c:showPercent val="0"/>
          <c:showBubbleSize val="0"/>
        </c:dLbls>
        <c:gapWidth val="16"/>
        <c:overlap val="-10"/>
        <c:axId val="617045576"/>
        <c:axId val="1"/>
      </c:barChart>
      <c:catAx>
        <c:axId val="617045576"/>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617045576"/>
        <c:crossesAt val="1"/>
        <c:crossBetween val="between"/>
      </c:valAx>
      <c:spPr>
        <a:noFill/>
        <a:ln w="25400">
          <a:noFill/>
        </a:ln>
      </c:spPr>
    </c:plotArea>
    <c:legend>
      <c:legendPos val="r"/>
      <c:layout>
        <c:manualLayout>
          <c:xMode val="edge"/>
          <c:yMode val="edge"/>
          <c:x val="0.55588265339664911"/>
          <c:y val="5.5451539236420586E-2"/>
          <c:w val="0.33996023856858848"/>
          <c:h val="0.1250006357861113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50102179502415E-2"/>
          <c:y val="0.19653179190751446"/>
          <c:w val="0.8459830649055099"/>
          <c:h val="0.50867052023121384"/>
        </c:manualLayout>
      </c:layout>
      <c:barChart>
        <c:barDir val="col"/>
        <c:grouping val="clustered"/>
        <c:varyColors val="0"/>
        <c:ser>
          <c:idx val="0"/>
          <c:order val="0"/>
          <c:tx>
            <c:v>Meta </c:v>
          </c:tx>
          <c:spPr>
            <a:solidFill>
              <a:srgbClr val="0070C0"/>
            </a:solidFill>
            <a:ln>
              <a:solidFill>
                <a:srgbClr val="0070C0"/>
              </a:solidFill>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62-4BEA-9815-75C459B8D3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'Introducción de datos_TB'!$H$93:$J$93</c:f>
              <c:numCache>
                <c:formatCode>General</c:formatCode>
                <c:ptCount val="3"/>
                <c:pt idx="0">
                  <c:v>2022</c:v>
                </c:pt>
                <c:pt idx="1">
                  <c:v>2023</c:v>
                </c:pt>
                <c:pt idx="2">
                  <c:v>2024</c:v>
                </c:pt>
              </c:numCache>
            </c:numRef>
          </c:cat>
          <c:val>
            <c:numRef>
              <c:f>'Introducción de datos_TB'!$H$94:$J$94</c:f>
              <c:numCache>
                <c:formatCode>#.##0</c:formatCode>
                <c:ptCount val="3"/>
                <c:pt idx="0" formatCode="0.0%">
                  <c:v>0.82</c:v>
                </c:pt>
              </c:numCache>
            </c:numRef>
          </c:val>
          <c:extLst>
            <c:ext xmlns:c16="http://schemas.microsoft.com/office/drawing/2014/chart" uri="{C3380CC4-5D6E-409C-BE32-E72D297353CC}">
              <c16:uniqueId val="{00000000-1A62-4BEA-9815-75C459B8D325}"/>
            </c:ext>
          </c:extLst>
        </c:ser>
        <c:ser>
          <c:idx val="1"/>
          <c:order val="1"/>
          <c:tx>
            <c:v>Logro</c:v>
          </c:tx>
          <c:spPr>
            <a:solidFill>
              <a:srgbClr val="00B0F0"/>
            </a:solidFill>
            <a:ln w="12700">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datos_TB'!$H$93:$J$93</c:f>
              <c:numCache>
                <c:formatCode>General</c:formatCode>
                <c:ptCount val="3"/>
                <c:pt idx="0">
                  <c:v>2022</c:v>
                </c:pt>
                <c:pt idx="1">
                  <c:v>2023</c:v>
                </c:pt>
                <c:pt idx="2">
                  <c:v>2024</c:v>
                </c:pt>
              </c:numCache>
            </c:numRef>
          </c:cat>
          <c:val>
            <c:numRef>
              <c:f>'Introducción de datos_TB'!$H$95:$J$95</c:f>
              <c:numCache>
                <c:formatCode>#.##0</c:formatCode>
                <c:ptCount val="3"/>
                <c:pt idx="0" formatCode="0.0%">
                  <c:v>0.81875563570784493</c:v>
                </c:pt>
              </c:numCache>
            </c:numRef>
          </c:val>
          <c:extLst>
            <c:ext xmlns:c16="http://schemas.microsoft.com/office/drawing/2014/chart" uri="{C3380CC4-5D6E-409C-BE32-E72D297353CC}">
              <c16:uniqueId val="{00000004-1A62-4BEA-9815-75C459B8D325}"/>
            </c:ext>
          </c:extLst>
        </c:ser>
        <c:dLbls>
          <c:showLegendKey val="0"/>
          <c:showVal val="0"/>
          <c:showCatName val="0"/>
          <c:showSerName val="0"/>
          <c:showPercent val="0"/>
          <c:showBubbleSize val="0"/>
        </c:dLbls>
        <c:gapWidth val="21"/>
        <c:overlap val="-10"/>
        <c:axId val="568487976"/>
        <c:axId val="1"/>
      </c:barChart>
      <c:catAx>
        <c:axId val="568487976"/>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568487976"/>
        <c:crossesAt val="1"/>
        <c:crossBetween val="between"/>
      </c:valAx>
      <c:spPr>
        <a:noFill/>
        <a:ln w="25400">
          <a:noFill/>
        </a:ln>
      </c:spPr>
    </c:plotArea>
    <c:legend>
      <c:legendPos val="r"/>
      <c:layout>
        <c:manualLayout>
          <c:xMode val="edge"/>
          <c:yMode val="edge"/>
          <c:x val="0.36816840752048846"/>
          <c:y val="0.79339375629405828"/>
          <c:w val="0.24518206652739835"/>
          <c:h val="9.011172697068455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01031922291766E-2"/>
          <c:y val="8.646209664968349E-2"/>
          <c:w val="0.82018188752047017"/>
          <c:h val="0.74464935340570859"/>
        </c:manualLayout>
      </c:layout>
      <c:barChart>
        <c:barDir val="col"/>
        <c:grouping val="clustered"/>
        <c:varyColors val="0"/>
        <c:ser>
          <c:idx val="0"/>
          <c:order val="0"/>
          <c:tx>
            <c:v>Meta</c:v>
          </c:tx>
          <c:spPr>
            <a:solidFill>
              <a:srgbClr val="007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datos_TB'!$H$93:$J$93</c:f>
              <c:numCache>
                <c:formatCode>General</c:formatCode>
                <c:ptCount val="3"/>
                <c:pt idx="0">
                  <c:v>2022</c:v>
                </c:pt>
                <c:pt idx="1">
                  <c:v>2023</c:v>
                </c:pt>
                <c:pt idx="2">
                  <c:v>2024</c:v>
                </c:pt>
              </c:numCache>
            </c:numRef>
          </c:cat>
          <c:val>
            <c:numRef>
              <c:f>'Introducción de datos_VIH'!$H$64:$J$64</c:f>
              <c:numCache>
                <c:formatCode>#.##0</c:formatCode>
                <c:ptCount val="3"/>
                <c:pt idx="0" formatCode="0.0%">
                  <c:v>0.04</c:v>
                </c:pt>
              </c:numCache>
            </c:numRef>
          </c:val>
          <c:extLst>
            <c:ext xmlns:c16="http://schemas.microsoft.com/office/drawing/2014/chart" uri="{C3380CC4-5D6E-409C-BE32-E72D297353CC}">
              <c16:uniqueId val="{00000000-5127-43A2-AFAC-93B56813C9AA}"/>
            </c:ext>
          </c:extLst>
        </c:ser>
        <c:ser>
          <c:idx val="1"/>
          <c:order val="1"/>
          <c:tx>
            <c:v>Logro</c:v>
          </c:tx>
          <c:spPr>
            <a:solidFill>
              <a:srgbClr val="00B0F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datos_TB'!$H$93:$J$93</c:f>
              <c:numCache>
                <c:formatCode>General</c:formatCode>
                <c:ptCount val="3"/>
                <c:pt idx="0">
                  <c:v>2022</c:v>
                </c:pt>
                <c:pt idx="1">
                  <c:v>2023</c:v>
                </c:pt>
                <c:pt idx="2">
                  <c:v>2024</c:v>
                </c:pt>
              </c:numCache>
            </c:numRef>
          </c:cat>
          <c:val>
            <c:numRef>
              <c:f>'Introducción de datos_VIH'!$H$65:$J$65</c:f>
              <c:numCache>
                <c:formatCode>#.##0</c:formatCode>
                <c:ptCount val="3"/>
                <c:pt idx="0" formatCode="0.0%">
                  <c:v>0.02</c:v>
                </c:pt>
              </c:numCache>
            </c:numRef>
          </c:val>
          <c:extLst>
            <c:ext xmlns:c16="http://schemas.microsoft.com/office/drawing/2014/chart" uri="{C3380CC4-5D6E-409C-BE32-E72D297353CC}">
              <c16:uniqueId val="{00000001-5127-43A2-AFAC-93B56813C9AA}"/>
            </c:ext>
          </c:extLst>
        </c:ser>
        <c:dLbls>
          <c:showLegendKey val="0"/>
          <c:showVal val="0"/>
          <c:showCatName val="0"/>
          <c:showSerName val="0"/>
          <c:showPercent val="0"/>
          <c:showBubbleSize val="0"/>
        </c:dLbls>
        <c:gapWidth val="25"/>
        <c:overlap val="-10"/>
        <c:axId val="617045248"/>
        <c:axId val="1"/>
      </c:barChart>
      <c:catAx>
        <c:axId val="617045248"/>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617045248"/>
        <c:crossesAt val="1"/>
        <c:crossBetween val="between"/>
      </c:valAx>
      <c:spPr>
        <a:noFill/>
        <a:ln w="25400">
          <a:noFill/>
        </a:ln>
      </c:spPr>
    </c:plotArea>
    <c:legend>
      <c:legendPos val="r"/>
      <c:layout>
        <c:manualLayout>
          <c:xMode val="edge"/>
          <c:yMode val="edge"/>
          <c:x val="0.62143481552113766"/>
          <c:y val="8.3750675587879159E-2"/>
          <c:w val="0.15689310631042913"/>
          <c:h val="0.116291106993978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70081081478887E-2"/>
          <c:y val="0.10885140084233656"/>
          <c:w val="0.87284044363813196"/>
          <c:h val="0.67708606736657917"/>
        </c:manualLayout>
      </c:layout>
      <c:barChart>
        <c:barDir val="col"/>
        <c:grouping val="clustered"/>
        <c:varyColors val="0"/>
        <c:ser>
          <c:idx val="0"/>
          <c:order val="0"/>
          <c:tx>
            <c:v>Meta</c:v>
          </c:tx>
          <c:spPr>
            <a:solidFill>
              <a:srgbClr val="007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datos_TB'!$H$93:$J$93</c:f>
              <c:numCache>
                <c:formatCode>General</c:formatCode>
                <c:ptCount val="3"/>
                <c:pt idx="0">
                  <c:v>2022</c:v>
                </c:pt>
                <c:pt idx="1">
                  <c:v>2023</c:v>
                </c:pt>
                <c:pt idx="2">
                  <c:v>2024</c:v>
                </c:pt>
              </c:numCache>
            </c:numRef>
          </c:cat>
          <c:val>
            <c:numRef>
              <c:f>'Introducción de datos_VIH'!$H$66:$J$66</c:f>
              <c:numCache>
                <c:formatCode>#.##0</c:formatCode>
                <c:ptCount val="3"/>
                <c:pt idx="0" formatCode="0.00%">
                  <c:v>9.4000000000000004E-3</c:v>
                </c:pt>
              </c:numCache>
            </c:numRef>
          </c:val>
          <c:extLst>
            <c:ext xmlns:c16="http://schemas.microsoft.com/office/drawing/2014/chart" uri="{C3380CC4-5D6E-409C-BE32-E72D297353CC}">
              <c16:uniqueId val="{00000000-6B77-421A-85DE-2958A4580A1C}"/>
            </c:ext>
          </c:extLst>
        </c:ser>
        <c:ser>
          <c:idx val="1"/>
          <c:order val="1"/>
          <c:tx>
            <c:v>Logro</c:v>
          </c:tx>
          <c:spPr>
            <a:solidFill>
              <a:srgbClr val="00B0F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datos_TB'!$H$93:$J$93</c:f>
              <c:numCache>
                <c:formatCode>General</c:formatCode>
                <c:ptCount val="3"/>
                <c:pt idx="0">
                  <c:v>2022</c:v>
                </c:pt>
                <c:pt idx="1">
                  <c:v>2023</c:v>
                </c:pt>
                <c:pt idx="2">
                  <c:v>2024</c:v>
                </c:pt>
              </c:numCache>
            </c:numRef>
          </c:cat>
          <c:val>
            <c:numRef>
              <c:f>'Introducción de datos_VIH'!$H$67:$J$67</c:f>
              <c:numCache>
                <c:formatCode>#.##0</c:formatCode>
                <c:ptCount val="3"/>
                <c:pt idx="0" formatCode="0.00%">
                  <c:v>1.6999999999999999E-3</c:v>
                </c:pt>
              </c:numCache>
            </c:numRef>
          </c:val>
          <c:extLst>
            <c:ext xmlns:c16="http://schemas.microsoft.com/office/drawing/2014/chart" uri="{C3380CC4-5D6E-409C-BE32-E72D297353CC}">
              <c16:uniqueId val="{00000001-6B77-421A-85DE-2958A4580A1C}"/>
            </c:ext>
          </c:extLst>
        </c:ser>
        <c:dLbls>
          <c:showLegendKey val="0"/>
          <c:showVal val="0"/>
          <c:showCatName val="0"/>
          <c:showSerName val="0"/>
          <c:showPercent val="0"/>
          <c:showBubbleSize val="0"/>
        </c:dLbls>
        <c:gapWidth val="16"/>
        <c:overlap val="-10"/>
        <c:axId val="617045576"/>
        <c:axId val="1"/>
      </c:barChart>
      <c:catAx>
        <c:axId val="617045576"/>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617045576"/>
        <c:crossesAt val="1"/>
        <c:crossBetween val="between"/>
      </c:valAx>
      <c:spPr>
        <a:noFill/>
        <a:ln w="25400">
          <a:noFill/>
        </a:ln>
      </c:spPr>
    </c:plotArea>
    <c:legend>
      <c:legendPos val="r"/>
      <c:layout>
        <c:manualLayout>
          <c:xMode val="edge"/>
          <c:yMode val="edge"/>
          <c:x val="0.55588265339664911"/>
          <c:y val="5.5451539236420586E-2"/>
          <c:w val="0.33996023856858848"/>
          <c:h val="0.1250006357861113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90002136741602E-2"/>
          <c:y val="0.14420459717364212"/>
          <c:w val="0.86767307322268072"/>
          <c:h val="0.52879635745427489"/>
        </c:manualLayout>
      </c:layout>
      <c:barChart>
        <c:barDir val="col"/>
        <c:grouping val="clustered"/>
        <c:varyColors val="0"/>
        <c:ser>
          <c:idx val="0"/>
          <c:order val="0"/>
          <c:tx>
            <c:v>Meta </c:v>
          </c:tx>
          <c:spPr>
            <a:solidFill>
              <a:srgbClr val="007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datos_TB'!$H$93:$J$93</c:f>
              <c:numCache>
                <c:formatCode>General</c:formatCode>
                <c:ptCount val="3"/>
                <c:pt idx="0">
                  <c:v>2022</c:v>
                </c:pt>
                <c:pt idx="1">
                  <c:v>2023</c:v>
                </c:pt>
                <c:pt idx="2">
                  <c:v>2024</c:v>
                </c:pt>
              </c:numCache>
            </c:numRef>
          </c:cat>
          <c:val>
            <c:numRef>
              <c:f>'Introducción de datos_VIH'!$H$62:$J$62</c:f>
              <c:numCache>
                <c:formatCode>#.##0</c:formatCode>
                <c:ptCount val="3"/>
                <c:pt idx="0" formatCode="0.0%">
                  <c:v>3.6999999999999998E-2</c:v>
                </c:pt>
              </c:numCache>
            </c:numRef>
          </c:val>
          <c:extLst>
            <c:ext xmlns:c16="http://schemas.microsoft.com/office/drawing/2014/chart" uri="{C3380CC4-5D6E-409C-BE32-E72D297353CC}">
              <c16:uniqueId val="{00000001-8AAE-4016-80CC-F543B561C5CC}"/>
            </c:ext>
          </c:extLst>
        </c:ser>
        <c:ser>
          <c:idx val="1"/>
          <c:order val="1"/>
          <c:tx>
            <c:v>Logro</c:v>
          </c:tx>
          <c:spPr>
            <a:solidFill>
              <a:srgbClr val="00B0F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datos_TB'!$H$93:$J$93</c:f>
              <c:numCache>
                <c:formatCode>General</c:formatCode>
                <c:ptCount val="3"/>
                <c:pt idx="0">
                  <c:v>2022</c:v>
                </c:pt>
                <c:pt idx="1">
                  <c:v>2023</c:v>
                </c:pt>
                <c:pt idx="2">
                  <c:v>2024</c:v>
                </c:pt>
              </c:numCache>
            </c:numRef>
          </c:cat>
          <c:val>
            <c:numRef>
              <c:f>'Introducción de datos_VIH'!$H$63:$J$63</c:f>
              <c:numCache>
                <c:formatCode>#.##0</c:formatCode>
                <c:ptCount val="3"/>
                <c:pt idx="0" formatCode="0.0%">
                  <c:v>0.03</c:v>
                </c:pt>
              </c:numCache>
            </c:numRef>
          </c:val>
          <c:extLst>
            <c:ext xmlns:c16="http://schemas.microsoft.com/office/drawing/2014/chart" uri="{C3380CC4-5D6E-409C-BE32-E72D297353CC}">
              <c16:uniqueId val="{00000002-8AAE-4016-80CC-F543B561C5CC}"/>
            </c:ext>
          </c:extLst>
        </c:ser>
        <c:dLbls>
          <c:showLegendKey val="0"/>
          <c:showVal val="0"/>
          <c:showCatName val="0"/>
          <c:showSerName val="0"/>
          <c:showPercent val="0"/>
          <c:showBubbleSize val="0"/>
        </c:dLbls>
        <c:gapWidth val="21"/>
        <c:overlap val="-10"/>
        <c:axId val="568487976"/>
        <c:axId val="1"/>
      </c:barChart>
      <c:catAx>
        <c:axId val="568487976"/>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568487976"/>
        <c:crossesAt val="1"/>
        <c:crossBetween val="between"/>
      </c:valAx>
      <c:spPr>
        <a:noFill/>
        <a:ln w="25400">
          <a:noFill/>
        </a:ln>
      </c:spPr>
    </c:plotArea>
    <c:legend>
      <c:legendPos val="r"/>
      <c:layout>
        <c:manualLayout>
          <c:xMode val="edge"/>
          <c:yMode val="edge"/>
          <c:x val="0.62603853042275992"/>
          <c:y val="9.3016319953751952E-2"/>
          <c:w val="0.24518206652739835"/>
          <c:h val="9.011172697068455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361949</xdr:colOff>
      <xdr:row>3</xdr:row>
      <xdr:rowOff>71436</xdr:rowOff>
    </xdr:from>
    <xdr:to>
      <xdr:col>10</xdr:col>
      <xdr:colOff>619125</xdr:colOff>
      <xdr:row>19</xdr:row>
      <xdr:rowOff>76200</xdr:rowOff>
    </xdr:to>
    <xdr:graphicFrame macro="">
      <xdr:nvGraphicFramePr>
        <xdr:cNvPr id="2" name="Gráfico 1">
          <a:extLst>
            <a:ext uri="{FF2B5EF4-FFF2-40B4-BE49-F238E27FC236}">
              <a16:creationId xmlns:a16="http://schemas.microsoft.com/office/drawing/2014/main" id="{359650DC-2782-16DC-6BCB-7989ADF1CC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29</xdr:row>
      <xdr:rowOff>152401</xdr:rowOff>
    </xdr:from>
    <xdr:to>
      <xdr:col>17</xdr:col>
      <xdr:colOff>647700</xdr:colOff>
      <xdr:row>57</xdr:row>
      <xdr:rowOff>57151</xdr:rowOff>
    </xdr:to>
    <xdr:graphicFrame macro="">
      <xdr:nvGraphicFramePr>
        <xdr:cNvPr id="3" name="Gráfico 2">
          <a:extLst>
            <a:ext uri="{FF2B5EF4-FFF2-40B4-BE49-F238E27FC236}">
              <a16:creationId xmlns:a16="http://schemas.microsoft.com/office/drawing/2014/main" id="{B28F790F-95DD-D570-5FAE-61D58E8E4C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0</xdr:rowOff>
    </xdr:from>
    <xdr:to>
      <xdr:col>1</xdr:col>
      <xdr:colOff>942975</xdr:colOff>
      <xdr:row>0</xdr:row>
      <xdr:rowOff>333375</xdr:rowOff>
    </xdr:to>
    <xdr:sp macro="" textlink="" fLocksText="0">
      <xdr:nvSpPr>
        <xdr:cNvPr id="3" name="AutoShape 50">
          <a:hlinkClick xmlns:r="http://schemas.openxmlformats.org/officeDocument/2006/relationships" r:id="rId1"/>
          <a:extLst>
            <a:ext uri="{FF2B5EF4-FFF2-40B4-BE49-F238E27FC236}">
              <a16:creationId xmlns:a16="http://schemas.microsoft.com/office/drawing/2014/main" id="{F0500A46-0272-4F85-A7A5-AF1DC8F4CB18}"/>
            </a:ext>
          </a:extLst>
        </xdr:cNvPr>
        <xdr:cNvSpPr>
          <a:spLocks noChangeArrowheads="1"/>
        </xdr:cNvSpPr>
      </xdr:nvSpPr>
      <xdr:spPr bwMode="auto">
        <a:xfrm>
          <a:off x="190500" y="0"/>
          <a:ext cx="923925" cy="333375"/>
        </a:xfrm>
        <a:custGeom>
          <a:avLst/>
          <a:gdLst>
            <a:gd name="G0" fmla="min 2711 926"/>
            <a:gd name="G1" fmla="*/ 34464 2711 1"/>
            <a:gd name="G2" fmla="*/ G1 1 G0"/>
            <a:gd name="G3" fmla="*/ 1 0 0"/>
            <a:gd name="G4" fmla="+- G3 0 50000"/>
            <a:gd name="G5" fmla="*/ 1 0 0"/>
            <a:gd name="G6" fmla="+- 34464 0 50000"/>
            <a:gd name="G7" fmla="?: G6 50000 34464"/>
            <a:gd name="G8" fmla="?: G4 G5 G6"/>
            <a:gd name="G9" fmla="*/ 1 0 0"/>
            <a:gd name="G10" fmla="+- G9 0 79711"/>
            <a:gd name="G11" fmla="*/ 1 0 0"/>
            <a:gd name="G12" fmla="+- G2 0 79711"/>
            <a:gd name="G13" fmla="?: G12 79711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711 0 0"/>
            <a:gd name="G31" fmla="+- 926 0 0"/>
          </a:gdLst>
          <a:ahLst/>
          <a:cxnLst>
            <a:cxn ang="0">
              <a:pos x="r" y="vc"/>
            </a:cxn>
            <a:cxn ang="5400000">
              <a:pos x="hc" y="b"/>
            </a:cxn>
            <a:cxn ang="10800000">
              <a:pos x="l" y="vc"/>
            </a:cxn>
            <a:cxn ang="16200000">
              <a:pos x="hc" y="t"/>
            </a:cxn>
          </a:cxnLst>
          <a:rect l="0" t="0" r="0" b="0"/>
          <a:pathLst>
            <a:path>
              <a:moveTo>
                <a:pt x="0" y="463"/>
              </a:moveTo>
              <a:lnTo>
                <a:pt x="568" y="0"/>
              </a:lnTo>
              <a:lnTo>
                <a:pt x="568" y="4704"/>
              </a:lnTo>
              <a:lnTo>
                <a:pt x="2711" y="4704"/>
              </a:lnTo>
              <a:lnTo>
                <a:pt x="2711" y="-3779"/>
              </a:lnTo>
              <a:lnTo>
                <a:pt x="568" y="-3779"/>
              </a:lnTo>
              <a:lnTo>
                <a:pt x="568"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438150</xdr:colOff>
      <xdr:row>9</xdr:row>
      <xdr:rowOff>104774</xdr:rowOff>
    </xdr:from>
    <xdr:to>
      <xdr:col>11</xdr:col>
      <xdr:colOff>1038225</xdr:colOff>
      <xdr:row>15</xdr:row>
      <xdr:rowOff>57150</xdr:rowOff>
    </xdr:to>
    <xdr:graphicFrame macro="">
      <xdr:nvGraphicFramePr>
        <xdr:cNvPr id="2" name="Gráfico 1">
          <a:extLst>
            <a:ext uri="{FF2B5EF4-FFF2-40B4-BE49-F238E27FC236}">
              <a16:creationId xmlns:a16="http://schemas.microsoft.com/office/drawing/2014/main" id="{82407F40-5C9A-434F-86A0-E948CE8124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9</xdr:row>
      <xdr:rowOff>57150</xdr:rowOff>
    </xdr:from>
    <xdr:to>
      <xdr:col>17</xdr:col>
      <xdr:colOff>9525</xdr:colOff>
      <xdr:row>16</xdr:row>
      <xdr:rowOff>161925</xdr:rowOff>
    </xdr:to>
    <xdr:graphicFrame macro="">
      <xdr:nvGraphicFramePr>
        <xdr:cNvPr id="3" name="Gráfico 2">
          <a:extLst>
            <a:ext uri="{FF2B5EF4-FFF2-40B4-BE49-F238E27FC236}">
              <a16:creationId xmlns:a16="http://schemas.microsoft.com/office/drawing/2014/main" id="{3D5D88FF-68B9-43E5-9583-30B0E55A64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0</xdr:row>
      <xdr:rowOff>9525</xdr:rowOff>
    </xdr:from>
    <xdr:to>
      <xdr:col>1</xdr:col>
      <xdr:colOff>942975</xdr:colOff>
      <xdr:row>1</xdr:row>
      <xdr:rowOff>0</xdr:rowOff>
    </xdr:to>
    <xdr:sp macro="" textlink="" fLocksText="0">
      <xdr:nvSpPr>
        <xdr:cNvPr id="4" name="AutoShape 50">
          <a:hlinkClick xmlns:r="http://schemas.openxmlformats.org/officeDocument/2006/relationships" r:id="rId3"/>
          <a:extLst>
            <a:ext uri="{FF2B5EF4-FFF2-40B4-BE49-F238E27FC236}">
              <a16:creationId xmlns:a16="http://schemas.microsoft.com/office/drawing/2014/main" id="{C7B62E05-B538-429A-AE10-16569BFB19C9}"/>
            </a:ext>
          </a:extLst>
        </xdr:cNvPr>
        <xdr:cNvSpPr>
          <a:spLocks noChangeArrowheads="1"/>
        </xdr:cNvSpPr>
      </xdr:nvSpPr>
      <xdr:spPr bwMode="auto">
        <a:xfrm>
          <a:off x="57150" y="9525"/>
          <a:ext cx="914400" cy="323850"/>
        </a:xfrm>
        <a:custGeom>
          <a:avLst/>
          <a:gdLst>
            <a:gd name="G0" fmla="min 2704 900"/>
            <a:gd name="G1" fmla="*/ 34464 2704 1"/>
            <a:gd name="G2" fmla="*/ G1 1 G0"/>
            <a:gd name="G3" fmla="*/ 1 0 0"/>
            <a:gd name="G4" fmla="+- G3 0 50000"/>
            <a:gd name="G5" fmla="*/ 1 0 0"/>
            <a:gd name="G6" fmla="+- 34464 0 50000"/>
            <a:gd name="G7" fmla="?: G6 50000 34464"/>
            <a:gd name="G8" fmla="?: G4 G5 G6"/>
            <a:gd name="G9" fmla="*/ 1 0 0"/>
            <a:gd name="G10" fmla="+- G9 0 82055"/>
            <a:gd name="G11" fmla="*/ 1 0 0"/>
            <a:gd name="G12" fmla="+- G2 0 82055"/>
            <a:gd name="G13" fmla="?: G12 82055 G2"/>
            <a:gd name="G14" fmla="?: G10 G11 G12"/>
            <a:gd name="G15" fmla="*/ G0 G14 1"/>
            <a:gd name="G16" fmla="*/ G15 1 34464"/>
            <a:gd name="G17" fmla="*/ 1 0 0"/>
            <a:gd name="G18" fmla="+- G16 0 G17"/>
            <a:gd name="G19" fmla="*/ 900 G8 1"/>
            <a:gd name="G20" fmla="*/ G19 1 3392"/>
            <a:gd name="G21" fmla="*/ 900 1 2"/>
            <a:gd name="G22" fmla="+- G21 0 G20"/>
            <a:gd name="G23" fmla="+- G21 G20 0"/>
            <a:gd name="G24" fmla="*/ 1 0 0"/>
            <a:gd name="G25" fmla="+- G23 0 G24"/>
            <a:gd name="G26" fmla="*/ 900 1 2"/>
            <a:gd name="G27" fmla="*/ G22 G16 1"/>
            <a:gd name="G28" fmla="*/ G27 1 G26"/>
            <a:gd name="G29" fmla="+- G18 0 G28"/>
            <a:gd name="G30" fmla="+- 2704 0 0"/>
            <a:gd name="G31" fmla="+- 900 0 0"/>
          </a:gdLst>
          <a:ahLst/>
          <a:cxnLst>
            <a:cxn ang="0">
              <a:pos x="r" y="vc"/>
            </a:cxn>
            <a:cxn ang="5400000">
              <a:pos x="hc" y="b"/>
            </a:cxn>
            <a:cxn ang="10800000">
              <a:pos x="l" y="vc"/>
            </a:cxn>
            <a:cxn ang="16200000">
              <a:pos x="hc" y="t"/>
            </a:cxn>
          </a:cxnLst>
          <a:rect l="0" t="0" r="0" b="0"/>
          <a:pathLst>
            <a:path>
              <a:moveTo>
                <a:pt x="0" y="450"/>
              </a:moveTo>
              <a:lnTo>
                <a:pt x="560" y="0"/>
              </a:lnTo>
              <a:lnTo>
                <a:pt x="560" y="4572"/>
              </a:lnTo>
              <a:lnTo>
                <a:pt x="2704" y="4572"/>
              </a:lnTo>
              <a:lnTo>
                <a:pt x="2704" y="-3673"/>
              </a:lnTo>
              <a:lnTo>
                <a:pt x="560" y="-3673"/>
              </a:lnTo>
              <a:lnTo>
                <a:pt x="560" y="900"/>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1</xdr:col>
      <xdr:colOff>76200</xdr:colOff>
      <xdr:row>9</xdr:row>
      <xdr:rowOff>57150</xdr:rowOff>
    </xdr:from>
    <xdr:to>
      <xdr:col>5</xdr:col>
      <xdr:colOff>285750</xdr:colOff>
      <xdr:row>17</xdr:row>
      <xdr:rowOff>57150</xdr:rowOff>
    </xdr:to>
    <xdr:graphicFrame macro="">
      <xdr:nvGraphicFramePr>
        <xdr:cNvPr id="5" name="Gráfico 4">
          <a:extLst>
            <a:ext uri="{FF2B5EF4-FFF2-40B4-BE49-F238E27FC236}">
              <a16:creationId xmlns:a16="http://schemas.microsoft.com/office/drawing/2014/main" id="{ECD13843-1545-45E6-B4FE-956895F0F0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0</xdr:rowOff>
    </xdr:from>
    <xdr:to>
      <xdr:col>1</xdr:col>
      <xdr:colOff>942975</xdr:colOff>
      <xdr:row>0</xdr:row>
      <xdr:rowOff>333375</xdr:rowOff>
    </xdr:to>
    <xdr:sp macro="" textlink="" fLocksText="0">
      <xdr:nvSpPr>
        <xdr:cNvPr id="2" name="AutoShape 50">
          <a:hlinkClick xmlns:r="http://schemas.openxmlformats.org/officeDocument/2006/relationships" r:id="rId1"/>
          <a:extLst>
            <a:ext uri="{FF2B5EF4-FFF2-40B4-BE49-F238E27FC236}">
              <a16:creationId xmlns:a16="http://schemas.microsoft.com/office/drawing/2014/main" id="{4A3A391B-6A13-412D-9282-2AE19493112C}"/>
            </a:ext>
          </a:extLst>
        </xdr:cNvPr>
        <xdr:cNvSpPr>
          <a:spLocks noChangeArrowheads="1"/>
        </xdr:cNvSpPr>
      </xdr:nvSpPr>
      <xdr:spPr bwMode="auto">
        <a:xfrm>
          <a:off x="190500" y="0"/>
          <a:ext cx="923925" cy="333375"/>
        </a:xfrm>
        <a:custGeom>
          <a:avLst/>
          <a:gdLst>
            <a:gd name="G0" fmla="min 2711 926"/>
            <a:gd name="G1" fmla="*/ 34464 2711 1"/>
            <a:gd name="G2" fmla="*/ G1 1 G0"/>
            <a:gd name="G3" fmla="*/ 1 0 0"/>
            <a:gd name="G4" fmla="+- G3 0 50000"/>
            <a:gd name="G5" fmla="*/ 1 0 0"/>
            <a:gd name="G6" fmla="+- 34464 0 50000"/>
            <a:gd name="G7" fmla="?: G6 50000 34464"/>
            <a:gd name="G8" fmla="?: G4 G5 G6"/>
            <a:gd name="G9" fmla="*/ 1 0 0"/>
            <a:gd name="G10" fmla="+- G9 0 79711"/>
            <a:gd name="G11" fmla="*/ 1 0 0"/>
            <a:gd name="G12" fmla="+- G2 0 79711"/>
            <a:gd name="G13" fmla="?: G12 79711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711 0 0"/>
            <a:gd name="G31" fmla="+- 926 0 0"/>
          </a:gdLst>
          <a:ahLst/>
          <a:cxnLst>
            <a:cxn ang="0">
              <a:pos x="r" y="vc"/>
            </a:cxn>
            <a:cxn ang="5400000">
              <a:pos x="hc" y="b"/>
            </a:cxn>
            <a:cxn ang="10800000">
              <a:pos x="l" y="vc"/>
            </a:cxn>
            <a:cxn ang="16200000">
              <a:pos x="hc" y="t"/>
            </a:cxn>
          </a:cxnLst>
          <a:rect l="0" t="0" r="0" b="0"/>
          <a:pathLst>
            <a:path>
              <a:moveTo>
                <a:pt x="0" y="463"/>
              </a:moveTo>
              <a:lnTo>
                <a:pt x="568" y="0"/>
              </a:lnTo>
              <a:lnTo>
                <a:pt x="568" y="4704"/>
              </a:lnTo>
              <a:lnTo>
                <a:pt x="2711" y="4704"/>
              </a:lnTo>
              <a:lnTo>
                <a:pt x="2711" y="-3779"/>
              </a:lnTo>
              <a:lnTo>
                <a:pt x="568" y="-3779"/>
              </a:lnTo>
              <a:lnTo>
                <a:pt x="568"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438150</xdr:colOff>
      <xdr:row>9</xdr:row>
      <xdr:rowOff>104774</xdr:rowOff>
    </xdr:from>
    <xdr:to>
      <xdr:col>11</xdr:col>
      <xdr:colOff>1038225</xdr:colOff>
      <xdr:row>15</xdr:row>
      <xdr:rowOff>57150</xdr:rowOff>
    </xdr:to>
    <xdr:graphicFrame macro="">
      <xdr:nvGraphicFramePr>
        <xdr:cNvPr id="2" name="Gráfico 1">
          <a:extLst>
            <a:ext uri="{FF2B5EF4-FFF2-40B4-BE49-F238E27FC236}">
              <a16:creationId xmlns:a16="http://schemas.microsoft.com/office/drawing/2014/main" id="{BD911589-26E8-4CC2-A2EE-76A659339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9</xdr:row>
      <xdr:rowOff>57150</xdr:rowOff>
    </xdr:from>
    <xdr:to>
      <xdr:col>17</xdr:col>
      <xdr:colOff>9525</xdr:colOff>
      <xdr:row>16</xdr:row>
      <xdr:rowOff>161925</xdr:rowOff>
    </xdr:to>
    <xdr:graphicFrame macro="">
      <xdr:nvGraphicFramePr>
        <xdr:cNvPr id="3" name="Gráfico 2">
          <a:extLst>
            <a:ext uri="{FF2B5EF4-FFF2-40B4-BE49-F238E27FC236}">
              <a16:creationId xmlns:a16="http://schemas.microsoft.com/office/drawing/2014/main" id="{5B1597FC-E376-407B-B71D-356B1E7E72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0</xdr:row>
      <xdr:rowOff>9525</xdr:rowOff>
    </xdr:from>
    <xdr:to>
      <xdr:col>1</xdr:col>
      <xdr:colOff>942975</xdr:colOff>
      <xdr:row>1</xdr:row>
      <xdr:rowOff>0</xdr:rowOff>
    </xdr:to>
    <xdr:sp macro="" textlink="" fLocksText="0">
      <xdr:nvSpPr>
        <xdr:cNvPr id="4" name="AutoShape 50">
          <a:hlinkClick xmlns:r="http://schemas.openxmlformats.org/officeDocument/2006/relationships" r:id="rId3"/>
          <a:extLst>
            <a:ext uri="{FF2B5EF4-FFF2-40B4-BE49-F238E27FC236}">
              <a16:creationId xmlns:a16="http://schemas.microsoft.com/office/drawing/2014/main" id="{F3E5660B-6022-4E5D-96FE-5DEF0D5AA1CA}"/>
            </a:ext>
          </a:extLst>
        </xdr:cNvPr>
        <xdr:cNvSpPr>
          <a:spLocks noChangeArrowheads="1"/>
        </xdr:cNvSpPr>
      </xdr:nvSpPr>
      <xdr:spPr bwMode="auto">
        <a:xfrm>
          <a:off x="57150" y="9525"/>
          <a:ext cx="914400" cy="323850"/>
        </a:xfrm>
        <a:custGeom>
          <a:avLst/>
          <a:gdLst>
            <a:gd name="G0" fmla="min 2704 900"/>
            <a:gd name="G1" fmla="*/ 34464 2704 1"/>
            <a:gd name="G2" fmla="*/ G1 1 G0"/>
            <a:gd name="G3" fmla="*/ 1 0 0"/>
            <a:gd name="G4" fmla="+- G3 0 50000"/>
            <a:gd name="G5" fmla="*/ 1 0 0"/>
            <a:gd name="G6" fmla="+- 34464 0 50000"/>
            <a:gd name="G7" fmla="?: G6 50000 34464"/>
            <a:gd name="G8" fmla="?: G4 G5 G6"/>
            <a:gd name="G9" fmla="*/ 1 0 0"/>
            <a:gd name="G10" fmla="+- G9 0 82055"/>
            <a:gd name="G11" fmla="*/ 1 0 0"/>
            <a:gd name="G12" fmla="+- G2 0 82055"/>
            <a:gd name="G13" fmla="?: G12 82055 G2"/>
            <a:gd name="G14" fmla="?: G10 G11 G12"/>
            <a:gd name="G15" fmla="*/ G0 G14 1"/>
            <a:gd name="G16" fmla="*/ G15 1 34464"/>
            <a:gd name="G17" fmla="*/ 1 0 0"/>
            <a:gd name="G18" fmla="+- G16 0 G17"/>
            <a:gd name="G19" fmla="*/ 900 G8 1"/>
            <a:gd name="G20" fmla="*/ G19 1 3392"/>
            <a:gd name="G21" fmla="*/ 900 1 2"/>
            <a:gd name="G22" fmla="+- G21 0 G20"/>
            <a:gd name="G23" fmla="+- G21 G20 0"/>
            <a:gd name="G24" fmla="*/ 1 0 0"/>
            <a:gd name="G25" fmla="+- G23 0 G24"/>
            <a:gd name="G26" fmla="*/ 900 1 2"/>
            <a:gd name="G27" fmla="*/ G22 G16 1"/>
            <a:gd name="G28" fmla="*/ G27 1 G26"/>
            <a:gd name="G29" fmla="+- G18 0 G28"/>
            <a:gd name="G30" fmla="+- 2704 0 0"/>
            <a:gd name="G31" fmla="+- 900 0 0"/>
          </a:gdLst>
          <a:ahLst/>
          <a:cxnLst>
            <a:cxn ang="0">
              <a:pos x="r" y="vc"/>
            </a:cxn>
            <a:cxn ang="5400000">
              <a:pos x="hc" y="b"/>
            </a:cxn>
            <a:cxn ang="10800000">
              <a:pos x="l" y="vc"/>
            </a:cxn>
            <a:cxn ang="16200000">
              <a:pos x="hc" y="t"/>
            </a:cxn>
          </a:cxnLst>
          <a:rect l="0" t="0" r="0" b="0"/>
          <a:pathLst>
            <a:path>
              <a:moveTo>
                <a:pt x="0" y="450"/>
              </a:moveTo>
              <a:lnTo>
                <a:pt x="560" y="0"/>
              </a:lnTo>
              <a:lnTo>
                <a:pt x="560" y="4572"/>
              </a:lnTo>
              <a:lnTo>
                <a:pt x="2704" y="4572"/>
              </a:lnTo>
              <a:lnTo>
                <a:pt x="2704" y="-3673"/>
              </a:lnTo>
              <a:lnTo>
                <a:pt x="560" y="-3673"/>
              </a:lnTo>
              <a:lnTo>
                <a:pt x="560" y="900"/>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1</xdr:col>
      <xdr:colOff>76200</xdr:colOff>
      <xdr:row>9</xdr:row>
      <xdr:rowOff>57150</xdr:rowOff>
    </xdr:from>
    <xdr:to>
      <xdr:col>5</xdr:col>
      <xdr:colOff>285750</xdr:colOff>
      <xdr:row>17</xdr:row>
      <xdr:rowOff>57150</xdr:rowOff>
    </xdr:to>
    <xdr:graphicFrame macro="">
      <xdr:nvGraphicFramePr>
        <xdr:cNvPr id="5" name="Gráfico 4">
          <a:extLst>
            <a:ext uri="{FF2B5EF4-FFF2-40B4-BE49-F238E27FC236}">
              <a16:creationId xmlns:a16="http://schemas.microsoft.com/office/drawing/2014/main" id="{18F1FFC6-6329-49D2-8693-CB040EE85F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STITUCIONAL/Fondo%20Global/Proyecto%20FM%20(PENMTB%202016%20-%202022)%20_%20ESA/A&#241;o%202022/Tableros%20de%20Mando_SLV-T-MOH/Tablero%20Mando%20SLV-T-MOH_(enero-junio%202021)_Indicadores_Programatico%20&amp;%20Financi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fuentes/Desktop/SLV-C-MOH_Tablero%20de%20mando%20VIH%20a&#241;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0"/>
      <sheetData sheetId="1"/>
      <sheetData sheetId="2">
        <row r="8">
          <cell r="C8" t="str">
            <v xml:space="preserve">Ministerio de Salud </v>
          </cell>
          <cell r="G8"/>
          <cell r="I8"/>
        </row>
        <row r="12">
          <cell r="B12" t="str">
            <v>Ultima calificación:</v>
          </cell>
        </row>
        <row r="16">
          <cell r="B16" t="str">
            <v>Periodo:</v>
          </cell>
          <cell r="D16" t="str">
            <v>Desde:</v>
          </cell>
          <cell r="F16" t="str">
            <v>Hasta:</v>
          </cell>
        </row>
      </sheetData>
      <sheetData sheetId="3"/>
      <sheetData sheetId="4"/>
      <sheetData sheetId="5"/>
      <sheetData sheetId="6"/>
      <sheetData sheetId="7"/>
      <sheetData sheetId="8"/>
      <sheetData sheetId="9">
        <row r="9">
          <cell r="B9" t="str">
            <v>Seleccionar</v>
          </cell>
          <cell r="C9" t="str">
            <v>Seleccionar</v>
          </cell>
          <cell r="D9" t="str">
            <v>Seleccionar</v>
          </cell>
          <cell r="E9" t="str">
            <v>Seleccionar</v>
          </cell>
          <cell r="F9" t="str">
            <v>Seleccionar</v>
          </cell>
          <cell r="G9" t="str">
            <v>Seleccionar</v>
          </cell>
          <cell r="H9" t="str">
            <v>Seleccionar</v>
          </cell>
          <cell r="I9" t="str">
            <v>Seleccionar</v>
          </cell>
          <cell r="J9" t="str">
            <v>Seleccionar</v>
          </cell>
        </row>
        <row r="10">
          <cell r="B10" t="str">
            <v>VIH / SIDA</v>
          </cell>
          <cell r="C10" t="str">
            <v>$</v>
          </cell>
          <cell r="D10" t="str">
            <v>Ronda 1</v>
          </cell>
          <cell r="E10" t="str">
            <v>Fase 1</v>
          </cell>
          <cell r="F10" t="str">
            <v>P1</v>
          </cell>
          <cell r="G10" t="str">
            <v>A1</v>
          </cell>
          <cell r="H10" t="str">
            <v>CA (Crown Agents)</v>
          </cell>
          <cell r="I10" t="str">
            <v>PASER</v>
          </cell>
          <cell r="J10" t="str">
            <v>Antigua y Barbuda</v>
          </cell>
        </row>
        <row r="11">
          <cell r="B11" t="str">
            <v>MALARIA</v>
          </cell>
          <cell r="C11" t="str">
            <v>€</v>
          </cell>
          <cell r="D11" t="str">
            <v>Ronda 2</v>
          </cell>
          <cell r="E11" t="str">
            <v>Fase 2</v>
          </cell>
          <cell r="F11" t="str">
            <v>P2</v>
          </cell>
          <cell r="G11" t="str">
            <v>A2</v>
          </cell>
          <cell r="H11" t="str">
            <v>DEL (Deloitte)</v>
          </cell>
          <cell r="I11" t="str">
            <v>Cicloserina 250mg</v>
          </cell>
          <cell r="J11" t="str">
            <v>Antillas Holandesas</v>
          </cell>
        </row>
        <row r="12">
          <cell r="B12" t="str">
            <v>TB</v>
          </cell>
          <cell r="D12" t="str">
            <v>Ronda 3</v>
          </cell>
          <cell r="E12" t="str">
            <v>RCC</v>
          </cell>
          <cell r="F12" t="str">
            <v>P3</v>
          </cell>
          <cell r="G12" t="str">
            <v>B1</v>
          </cell>
          <cell r="H12" t="str">
            <v>DTT (DTT Emerging Markets)</v>
          </cell>
          <cell r="I12" t="str">
            <v>Kanamicina 1gr</v>
          </cell>
          <cell r="J12" t="str">
            <v>Argentina</v>
          </cell>
        </row>
        <row r="13">
          <cell r="B13" t="str">
            <v>VIHSIDA / TB</v>
          </cell>
          <cell r="D13" t="str">
            <v>Ronda 4</v>
          </cell>
          <cell r="E13"/>
          <cell r="F13" t="str">
            <v>P4</v>
          </cell>
          <cell r="G13" t="str">
            <v>B2</v>
          </cell>
          <cell r="H13" t="str">
            <v>FIN (Finconsult)</v>
          </cell>
          <cell r="I13" t="str">
            <v>Etionamida 250mg</v>
          </cell>
          <cell r="J13" t="str">
            <v>Aruba</v>
          </cell>
        </row>
        <row r="14">
          <cell r="B14" t="str">
            <v>FSS</v>
          </cell>
          <cell r="D14" t="str">
            <v>Ronda 5</v>
          </cell>
          <cell r="F14" t="str">
            <v>P5</v>
          </cell>
          <cell r="G14" t="str">
            <v>C</v>
          </cell>
          <cell r="H14" t="str">
            <v>GT (Grant Thornton)</v>
          </cell>
          <cell r="I14" t="str">
            <v>Levofloxacina 500mg</v>
          </cell>
          <cell r="J14" t="str">
            <v>Bahamas</v>
          </cell>
        </row>
        <row r="15">
          <cell r="D15" t="str">
            <v>Ronda 6</v>
          </cell>
          <cell r="F15" t="str">
            <v>P6</v>
          </cell>
          <cell r="H15" t="str">
            <v>H-C (Hodar-Conseil)</v>
          </cell>
          <cell r="I15" t="str">
            <v>NVP</v>
          </cell>
          <cell r="J15" t="str">
            <v>Barbados</v>
          </cell>
        </row>
        <row r="16">
          <cell r="D16" t="str">
            <v>Ronda 7</v>
          </cell>
          <cell r="F16" t="str">
            <v>P7</v>
          </cell>
          <cell r="H16" t="str">
            <v>KPMG (KPMG)</v>
          </cell>
          <cell r="I16" t="str">
            <v>3TC</v>
          </cell>
          <cell r="J16" t="str">
            <v>Belice</v>
          </cell>
        </row>
        <row r="17">
          <cell r="D17" t="str">
            <v>Ronda 8</v>
          </cell>
          <cell r="F17" t="str">
            <v>P8</v>
          </cell>
          <cell r="H17" t="str">
            <v>MSCI (MSCI)</v>
          </cell>
          <cell r="I17" t="str">
            <v>D4T</v>
          </cell>
          <cell r="J17" t="str">
            <v>Bermudas</v>
          </cell>
        </row>
        <row r="18">
          <cell r="D18" t="str">
            <v>Ronda 9</v>
          </cell>
          <cell r="F18" t="str">
            <v>P9</v>
          </cell>
          <cell r="H18" t="str">
            <v>PwC (PricewaterhouseCoopers)</v>
          </cell>
          <cell r="I18" t="str">
            <v>AZT</v>
          </cell>
          <cell r="J18" t="str">
            <v>Bolivia</v>
          </cell>
        </row>
        <row r="19">
          <cell r="D19" t="str">
            <v>Ronda 10</v>
          </cell>
          <cell r="F19" t="str">
            <v>P10</v>
          </cell>
          <cell r="H19" t="str">
            <v xml:space="preserve">STI (Swiss Tropical Institute), </v>
          </cell>
          <cell r="I19" t="str">
            <v>DDI</v>
          </cell>
          <cell r="J19" t="str">
            <v>Brasil</v>
          </cell>
        </row>
        <row r="20">
          <cell r="D20"/>
          <cell r="F20" t="str">
            <v>P11</v>
          </cell>
          <cell r="H20" t="str">
            <v>UNOPS</v>
          </cell>
          <cell r="I20" t="str">
            <v>EFV</v>
          </cell>
          <cell r="J20" t="str">
            <v>Cabo Verde</v>
          </cell>
        </row>
        <row r="21">
          <cell r="D21"/>
          <cell r="F21" t="str">
            <v>P12</v>
          </cell>
          <cell r="H21"/>
          <cell r="I21" t="str">
            <v>AS/LF</v>
          </cell>
          <cell r="J21" t="str">
            <v>Chile</v>
          </cell>
        </row>
        <row r="22">
          <cell r="H22"/>
          <cell r="I22" t="str">
            <v>AS/AQ</v>
          </cell>
          <cell r="J22" t="str">
            <v>Colombia</v>
          </cell>
        </row>
        <row r="23">
          <cell r="I23" t="str">
            <v>AS/MQ</v>
          </cell>
          <cell r="J23" t="str">
            <v>Costa Rica</v>
          </cell>
        </row>
        <row r="24">
          <cell r="I24" t="str">
            <v>Al/Lum</v>
          </cell>
          <cell r="J24" t="str">
            <v>Cuba</v>
          </cell>
        </row>
        <row r="25">
          <cell r="I25"/>
          <cell r="J25" t="str">
            <v>Dominica</v>
          </cell>
        </row>
        <row r="26">
          <cell r="I26" t="str">
            <v>TB nutri'l supplements</v>
          </cell>
          <cell r="J26" t="str">
            <v>Ecuador</v>
          </cell>
        </row>
        <row r="27">
          <cell r="I27" t="str">
            <v>E-PAP</v>
          </cell>
          <cell r="J27" t="str">
            <v>El Salvador</v>
          </cell>
        </row>
        <row r="28">
          <cell r="I28" t="str">
            <v>Producto 1</v>
          </cell>
          <cell r="J28" t="str">
            <v>España</v>
          </cell>
        </row>
        <row r="29">
          <cell r="I29" t="str">
            <v>Producto 2</v>
          </cell>
          <cell r="J29" t="str">
            <v>Guadalupe</v>
          </cell>
        </row>
        <row r="30">
          <cell r="I30" t="str">
            <v>Producto 3</v>
          </cell>
          <cell r="J30" t="str">
            <v>Guatemala</v>
          </cell>
        </row>
        <row r="31">
          <cell r="J31" t="str">
            <v>Guinea</v>
          </cell>
        </row>
        <row r="32">
          <cell r="J32" t="str">
            <v>Guinea Ecuatorial</v>
          </cell>
        </row>
        <row r="33">
          <cell r="J33" t="str">
            <v>Guinea-Bissau</v>
          </cell>
        </row>
        <row r="34">
          <cell r="J34" t="str">
            <v>Guyana</v>
          </cell>
        </row>
        <row r="35">
          <cell r="J35" t="str">
            <v>Haití</v>
          </cell>
        </row>
        <row r="36">
          <cell r="J36" t="str">
            <v>Honduras</v>
          </cell>
        </row>
        <row r="37">
          <cell r="J37" t="str">
            <v>Islas Caimanes</v>
          </cell>
        </row>
        <row r="38">
          <cell r="J38" t="str">
            <v>Jamaica</v>
          </cell>
        </row>
        <row r="39">
          <cell r="J39" t="str">
            <v>México</v>
          </cell>
        </row>
        <row r="40">
          <cell r="J40" t="str">
            <v>Nicaragua</v>
          </cell>
        </row>
        <row r="41">
          <cell r="J41" t="str">
            <v>Panamá</v>
          </cell>
        </row>
        <row r="42">
          <cell r="J42" t="str">
            <v>Paraguay</v>
          </cell>
        </row>
        <row r="43">
          <cell r="J43" t="str">
            <v>Perú</v>
          </cell>
        </row>
        <row r="44">
          <cell r="J44" t="str">
            <v>Puerto Rico</v>
          </cell>
        </row>
        <row r="45">
          <cell r="J45" t="str">
            <v>San Vicente, Granadinas</v>
          </cell>
        </row>
        <row r="46">
          <cell r="J46" t="str">
            <v>Trinidad y Tobago</v>
          </cell>
        </row>
        <row r="47">
          <cell r="J47" t="str">
            <v>Uruguay</v>
          </cell>
        </row>
        <row r="48">
          <cell r="J48" t="str">
            <v>Venezuela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Lista de indicadores"/>
      <sheetName val="Introducción de datos"/>
      <sheetName val="Información de la subvención"/>
      <sheetName val="Financiamiento"/>
      <sheetName val="Gestión"/>
      <sheetName val="Programatico"/>
      <sheetName val="Recomendaciones"/>
      <sheetName val="Acciones"/>
      <sheetName val="Setup"/>
      <sheetName val="Hoja1"/>
    </sheetNames>
    <sheetDataSet>
      <sheetData sheetId="0"/>
      <sheetData sheetId="1"/>
      <sheetData sheetId="2">
        <row r="26">
          <cell r="D26" t="str">
            <v>$</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B28A4-AF19-4A71-9D91-17B5B2BE52AF}">
  <dimension ref="A3:M41"/>
  <sheetViews>
    <sheetView topLeftCell="A4" workbookViewId="0">
      <selection activeCell="B8" sqref="B8"/>
    </sheetView>
  </sheetViews>
  <sheetFormatPr baseColWidth="10" defaultRowHeight="15" x14ac:dyDescent="0.25"/>
  <cols>
    <col min="1" max="1" width="61.5703125" bestFit="1" customWidth="1"/>
    <col min="2" max="9" width="19.28515625" customWidth="1"/>
    <col min="10" max="11" width="22.28515625" customWidth="1"/>
  </cols>
  <sheetData>
    <row r="3" spans="1:4" ht="18.75" x14ac:dyDescent="0.3">
      <c r="A3" s="1" t="s">
        <v>0</v>
      </c>
      <c r="B3" s="2"/>
      <c r="C3" s="2"/>
      <c r="D3" s="2"/>
    </row>
    <row r="4" spans="1:4" ht="15.75" thickBot="1" x14ac:dyDescent="0.3"/>
    <row r="5" spans="1:4" x14ac:dyDescent="0.25">
      <c r="A5" s="24"/>
      <c r="B5" s="281" t="s">
        <v>36</v>
      </c>
      <c r="C5" s="282"/>
      <c r="D5" s="283"/>
    </row>
    <row r="6" spans="1:4" x14ac:dyDescent="0.25">
      <c r="A6" s="25" t="s">
        <v>1</v>
      </c>
      <c r="B6" s="3" t="s">
        <v>2</v>
      </c>
      <c r="C6" s="3" t="s">
        <v>3</v>
      </c>
      <c r="D6" s="26" t="s">
        <v>4</v>
      </c>
    </row>
    <row r="7" spans="1:4" x14ac:dyDescent="0.25">
      <c r="A7" s="27" t="str">
        <f>CONCATENATE("Presupuesto (en ",'[2]Introducción de datos'!$D$26,")")</f>
        <v>Presupuesto (en $)</v>
      </c>
      <c r="B7" s="4">
        <v>12637692.069984799</v>
      </c>
      <c r="C7" s="5"/>
      <c r="D7" s="28"/>
    </row>
    <row r="8" spans="1:4" x14ac:dyDescent="0.25">
      <c r="A8" s="19" t="str">
        <f>CONCATENATE("Desembolsos por el Fondo Mundial (en ",$D$26,")")</f>
        <v>Desembolsos por el Fondo Mundial (en 0)</v>
      </c>
      <c r="B8" s="4">
        <f>1596315.65+559378.29+642144.29+610065.73+3699975+125</f>
        <v>7108003.96</v>
      </c>
      <c r="C8" s="5"/>
      <c r="D8" s="28"/>
    </row>
    <row r="9" spans="1:4" x14ac:dyDescent="0.25">
      <c r="A9" s="29" t="s">
        <v>5</v>
      </c>
      <c r="B9" s="4"/>
      <c r="C9" s="5"/>
      <c r="D9" s="28"/>
    </row>
    <row r="10" spans="1:4" x14ac:dyDescent="0.25">
      <c r="A10" s="29" t="s">
        <v>6</v>
      </c>
      <c r="B10" s="4"/>
      <c r="C10" s="5"/>
      <c r="D10" s="28"/>
    </row>
    <row r="11" spans="1:4" ht="15.75" x14ac:dyDescent="0.25">
      <c r="A11" s="30" t="s">
        <v>7</v>
      </c>
      <c r="B11" s="49">
        <f>+B7</f>
        <v>12637692.069984799</v>
      </c>
      <c r="C11" s="6"/>
      <c r="D11" s="31"/>
    </row>
    <row r="12" spans="1:4" ht="16.5" thickBot="1" x14ac:dyDescent="0.3">
      <c r="A12" s="32" t="s">
        <v>8</v>
      </c>
      <c r="B12" s="46">
        <f>+B8+B9+B10</f>
        <v>7108003.96</v>
      </c>
      <c r="C12" s="33"/>
      <c r="D12" s="34"/>
    </row>
    <row r="15" spans="1:4" ht="18.75" x14ac:dyDescent="0.3">
      <c r="A15" s="1" t="s">
        <v>9</v>
      </c>
      <c r="C15" s="7"/>
      <c r="D15" s="7"/>
    </row>
    <row r="16" spans="1:4" ht="15.75" thickBot="1" x14ac:dyDescent="0.3"/>
    <row r="17" spans="1:4" ht="25.5" x14ac:dyDescent="0.25">
      <c r="A17" s="16" t="s">
        <v>10</v>
      </c>
      <c r="B17" s="17" t="s">
        <v>34</v>
      </c>
      <c r="C17" s="17" t="s">
        <v>35</v>
      </c>
      <c r="D17" s="18" t="s">
        <v>11</v>
      </c>
    </row>
    <row r="18" spans="1:4" x14ac:dyDescent="0.25">
      <c r="A18" s="19" t="s">
        <v>12</v>
      </c>
      <c r="B18" s="8">
        <v>1252260.0220439998</v>
      </c>
      <c r="C18" s="8">
        <f>6836.02+50</f>
        <v>6886.02</v>
      </c>
      <c r="D18" s="20">
        <f>+C18/B18</f>
        <v>5.4988739389446482E-3</v>
      </c>
    </row>
    <row r="19" spans="1:4" x14ac:dyDescent="0.25">
      <c r="A19" s="19" t="s">
        <v>13</v>
      </c>
      <c r="B19" s="8">
        <v>273556.55571496452</v>
      </c>
      <c r="C19" s="8"/>
      <c r="D19" s="20">
        <f t="shared" ref="D19:D28" si="0">+C19/B19</f>
        <v>0</v>
      </c>
    </row>
    <row r="20" spans="1:4" x14ac:dyDescent="0.25">
      <c r="A20" s="19" t="s">
        <v>14</v>
      </c>
      <c r="B20" s="8">
        <v>284115.53492200002</v>
      </c>
      <c r="C20" s="8">
        <v>37083.769999999997</v>
      </c>
      <c r="D20" s="20">
        <f>+C20/B20</f>
        <v>0.13052355623630657</v>
      </c>
    </row>
    <row r="21" spans="1:4" x14ac:dyDescent="0.25">
      <c r="A21" s="19" t="s">
        <v>15</v>
      </c>
      <c r="B21" s="8">
        <v>601926.7195237733</v>
      </c>
      <c r="C21" s="8"/>
      <c r="D21" s="20">
        <f t="shared" si="0"/>
        <v>0</v>
      </c>
    </row>
    <row r="22" spans="1:4" x14ac:dyDescent="0.25">
      <c r="A22" s="19" t="s">
        <v>16</v>
      </c>
      <c r="B22" s="8">
        <v>161348.80919650884</v>
      </c>
      <c r="C22" s="8"/>
      <c r="D22" s="20">
        <f t="shared" si="0"/>
        <v>0</v>
      </c>
    </row>
    <row r="23" spans="1:4" x14ac:dyDescent="0.25">
      <c r="A23" s="19" t="s">
        <v>17</v>
      </c>
      <c r="B23" s="8">
        <v>919783.3317610001</v>
      </c>
      <c r="C23" s="8"/>
      <c r="D23" s="20">
        <f t="shared" si="0"/>
        <v>0</v>
      </c>
    </row>
    <row r="24" spans="1:4" x14ac:dyDescent="0.25">
      <c r="A24" s="19" t="s">
        <v>18</v>
      </c>
      <c r="B24" s="8">
        <v>483244.6782300885</v>
      </c>
      <c r="C24" s="8"/>
      <c r="D24" s="20">
        <f t="shared" si="0"/>
        <v>0</v>
      </c>
    </row>
    <row r="25" spans="1:4" ht="26.25" x14ac:dyDescent="0.25">
      <c r="A25" s="19" t="s">
        <v>19</v>
      </c>
      <c r="B25" s="8">
        <v>0</v>
      </c>
      <c r="C25" s="8"/>
      <c r="D25" s="20">
        <v>0</v>
      </c>
    </row>
    <row r="26" spans="1:4" ht="26.25" x14ac:dyDescent="0.25">
      <c r="A26" s="19" t="s">
        <v>20</v>
      </c>
      <c r="B26" s="8">
        <v>0</v>
      </c>
      <c r="C26" s="8"/>
      <c r="D26" s="20">
        <v>0</v>
      </c>
    </row>
    <row r="27" spans="1:4" x14ac:dyDescent="0.25">
      <c r="A27" s="19" t="s">
        <v>21</v>
      </c>
      <c r="B27" s="9">
        <v>6492849.2600000007</v>
      </c>
      <c r="C27" s="9"/>
      <c r="D27" s="21">
        <f t="shared" si="0"/>
        <v>0</v>
      </c>
    </row>
    <row r="28" spans="1:4" x14ac:dyDescent="0.25">
      <c r="A28" s="19" t="s">
        <v>22</v>
      </c>
      <c r="B28" s="10">
        <v>2168607.1585924425</v>
      </c>
      <c r="C28" s="10">
        <v>50</v>
      </c>
      <c r="D28" s="22">
        <f t="shared" si="0"/>
        <v>2.305627360948722E-5</v>
      </c>
    </row>
    <row r="29" spans="1:4" x14ac:dyDescent="0.25">
      <c r="A29" s="23"/>
      <c r="B29" s="10"/>
      <c r="C29" s="10">
        <v>0</v>
      </c>
      <c r="D29" s="22">
        <v>0</v>
      </c>
    </row>
    <row r="30" spans="1:4" ht="16.5" thickBot="1" x14ac:dyDescent="0.3">
      <c r="A30" s="47" t="s">
        <v>23</v>
      </c>
      <c r="B30" s="46">
        <f>SUM(B18:B29)</f>
        <v>12637692.069984779</v>
      </c>
      <c r="C30" s="46">
        <f>SUM(C18:C29)</f>
        <v>44019.789999999994</v>
      </c>
      <c r="D30" s="45">
        <f>+C30/B30</f>
        <v>3.4832143207975006E-3</v>
      </c>
    </row>
    <row r="33" spans="1:13" ht="18.75" x14ac:dyDescent="0.3">
      <c r="A33" s="1" t="s">
        <v>39</v>
      </c>
      <c r="D33" s="11"/>
    </row>
    <row r="34" spans="1:13" ht="15.75" thickBot="1" x14ac:dyDescent="0.3"/>
    <row r="35" spans="1:13" ht="22.5" customHeight="1" x14ac:dyDescent="0.25">
      <c r="A35" s="284" t="s">
        <v>37</v>
      </c>
      <c r="B35" s="286" t="s">
        <v>24</v>
      </c>
      <c r="C35" s="287"/>
      <c r="D35" s="286" t="s">
        <v>25</v>
      </c>
      <c r="E35" s="287"/>
      <c r="F35" s="286" t="s">
        <v>26</v>
      </c>
      <c r="G35" s="287"/>
      <c r="H35" s="286" t="s">
        <v>27</v>
      </c>
      <c r="I35" s="287"/>
      <c r="J35" s="286" t="s">
        <v>40</v>
      </c>
      <c r="K35" s="287"/>
    </row>
    <row r="36" spans="1:13" x14ac:dyDescent="0.25">
      <c r="A36" s="285"/>
      <c r="B36" s="40" t="s">
        <v>28</v>
      </c>
      <c r="C36" s="41" t="s">
        <v>29</v>
      </c>
      <c r="D36" s="40" t="s">
        <v>28</v>
      </c>
      <c r="E36" s="41" t="s">
        <v>29</v>
      </c>
      <c r="F36" s="40" t="s">
        <v>28</v>
      </c>
      <c r="G36" s="41" t="s">
        <v>29</v>
      </c>
      <c r="H36" s="40" t="s">
        <v>28</v>
      </c>
      <c r="I36" s="42" t="s">
        <v>29</v>
      </c>
      <c r="J36" s="40" t="s">
        <v>28</v>
      </c>
      <c r="K36" s="42" t="s">
        <v>29</v>
      </c>
    </row>
    <row r="37" spans="1:13" x14ac:dyDescent="0.25">
      <c r="A37" s="19" t="s">
        <v>30</v>
      </c>
      <c r="B37" s="12"/>
      <c r="C37" s="50">
        <f>+C18</f>
        <v>6886.02</v>
      </c>
      <c r="D37" s="12"/>
      <c r="E37" s="50">
        <f>+C20</f>
        <v>37083.769999999997</v>
      </c>
      <c r="F37" s="12"/>
      <c r="G37" s="14">
        <f>+C28</f>
        <v>50</v>
      </c>
      <c r="H37" s="15">
        <v>3323257.39</v>
      </c>
      <c r="I37" s="35">
        <v>0</v>
      </c>
      <c r="J37" s="15"/>
      <c r="K37" s="35">
        <f>+C37+E37+G37+I37</f>
        <v>44019.789999999994</v>
      </c>
      <c r="M37" s="51"/>
    </row>
    <row r="38" spans="1:13" x14ac:dyDescent="0.25">
      <c r="A38" s="19" t="s">
        <v>31</v>
      </c>
      <c r="B38" s="12">
        <f>313794.95+17319.38</f>
        <v>331114.33</v>
      </c>
      <c r="C38" s="13"/>
      <c r="D38" s="12">
        <v>108885.42</v>
      </c>
      <c r="E38" s="13"/>
      <c r="F38" s="12"/>
      <c r="G38" s="14"/>
      <c r="H38" s="15"/>
      <c r="I38" s="35"/>
      <c r="J38" s="15"/>
      <c r="K38" s="35"/>
    </row>
    <row r="39" spans="1:13" x14ac:dyDescent="0.25">
      <c r="A39" s="19" t="s">
        <v>32</v>
      </c>
      <c r="B39" s="12">
        <v>305045.36</v>
      </c>
      <c r="C39" s="13"/>
      <c r="D39" s="12">
        <v>990770.01</v>
      </c>
      <c r="E39" s="13"/>
      <c r="F39" s="12">
        <v>361951.47</v>
      </c>
      <c r="G39" s="14"/>
      <c r="H39" s="15"/>
      <c r="I39" s="35"/>
      <c r="J39" s="15"/>
      <c r="K39" s="35"/>
    </row>
    <row r="40" spans="1:13" x14ac:dyDescent="0.25">
      <c r="A40" s="19" t="s">
        <v>33</v>
      </c>
      <c r="B40" s="12"/>
      <c r="C40" s="13"/>
      <c r="D40" s="12"/>
      <c r="E40" s="13"/>
      <c r="F40" s="12"/>
      <c r="G40" s="14"/>
      <c r="H40" s="15"/>
      <c r="I40" s="35"/>
      <c r="J40" s="15"/>
      <c r="K40" s="35"/>
    </row>
    <row r="41" spans="1:13" ht="19.5" thickBot="1" x14ac:dyDescent="0.35">
      <c r="A41" s="47" t="s">
        <v>38</v>
      </c>
      <c r="B41" s="36">
        <f t="shared" ref="B41:K41" si="1">SUM(B37:B40)</f>
        <v>636159.68999999994</v>
      </c>
      <c r="C41" s="37">
        <f t="shared" si="1"/>
        <v>6886.02</v>
      </c>
      <c r="D41" s="36">
        <f t="shared" si="1"/>
        <v>1099655.43</v>
      </c>
      <c r="E41" s="37">
        <f t="shared" si="1"/>
        <v>37083.769999999997</v>
      </c>
      <c r="F41" s="36">
        <f t="shared" si="1"/>
        <v>361951.47</v>
      </c>
      <c r="G41" s="38">
        <f t="shared" si="1"/>
        <v>50</v>
      </c>
      <c r="H41" s="48">
        <f t="shared" si="1"/>
        <v>3323257.39</v>
      </c>
      <c r="I41" s="39">
        <f t="shared" si="1"/>
        <v>0</v>
      </c>
      <c r="J41" s="48">
        <f t="shared" si="1"/>
        <v>0</v>
      </c>
      <c r="K41" s="39">
        <f t="shared" si="1"/>
        <v>44019.789999999994</v>
      </c>
    </row>
  </sheetData>
  <mergeCells count="7">
    <mergeCell ref="B5:D5"/>
    <mergeCell ref="A35:A36"/>
    <mergeCell ref="J35:K35"/>
    <mergeCell ref="B35:C35"/>
    <mergeCell ref="D35:E35"/>
    <mergeCell ref="F35:G35"/>
    <mergeCell ref="H35:I35"/>
  </mergeCells>
  <conditionalFormatting sqref="A6:D6">
    <cfRule type="cellIs" dxfId="30" priority="8" stopIfTrue="1" operator="equal">
      <formula>$C$16</formula>
    </cfRule>
  </conditionalFormatting>
  <conditionalFormatting sqref="A17:D17">
    <cfRule type="cellIs" dxfId="29" priority="7" stopIfTrue="1" operator="equal">
      <formula>$C$16</formula>
    </cfRule>
  </conditionalFormatting>
  <conditionalFormatting sqref="A35:B35">
    <cfRule type="cellIs" dxfId="28" priority="4" stopIfTrue="1" operator="equal">
      <formula>$C$16</formula>
    </cfRule>
  </conditionalFormatting>
  <conditionalFormatting sqref="D35">
    <cfRule type="cellIs" dxfId="27" priority="3" stopIfTrue="1" operator="equal">
      <formula>$C$16</formula>
    </cfRule>
  </conditionalFormatting>
  <conditionalFormatting sqref="F35">
    <cfRule type="cellIs" dxfId="26" priority="2" stopIfTrue="1" operator="equal">
      <formula>$C$16</formula>
    </cfRule>
  </conditionalFormatting>
  <conditionalFormatting sqref="H35 J35">
    <cfRule type="cellIs" dxfId="25" priority="1" stopIfTrue="1" operator="equal">
      <formula>$C$16</formula>
    </cfRule>
  </conditionalFormatting>
  <pageMargins left="0.7" right="0.7" top="0.75" bottom="0.75" header="0.3" footer="0.3"/>
  <pageSetup orientation="portrait" r:id="rId1"/>
  <ignoredErrors>
    <ignoredError sqref="B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34FE1-0D61-4144-A9B7-9DA0484FCF9D}">
  <dimension ref="A2:R89"/>
  <sheetViews>
    <sheetView zoomScale="75" zoomScaleNormal="75" workbookViewId="0">
      <selection activeCell="M5" sqref="M5"/>
    </sheetView>
  </sheetViews>
  <sheetFormatPr baseColWidth="10" defaultRowHeight="15" x14ac:dyDescent="0.25"/>
  <cols>
    <col min="1" max="1" width="24.42578125" customWidth="1"/>
    <col min="2" max="4" width="20.42578125" customWidth="1"/>
    <col min="5" max="5" width="22.28515625" customWidth="1"/>
    <col min="6" max="6" width="22.7109375" customWidth="1"/>
    <col min="7" max="11" width="20.42578125" customWidth="1"/>
  </cols>
  <sheetData>
    <row r="2" spans="1:18" ht="24" thickBot="1" x14ac:dyDescent="0.4">
      <c r="A2" s="91" t="s">
        <v>0</v>
      </c>
    </row>
    <row r="3" spans="1:18" x14ac:dyDescent="0.25">
      <c r="A3" s="52"/>
      <c r="B3" s="53"/>
      <c r="C3" s="53"/>
      <c r="D3" s="53"/>
      <c r="E3" s="53"/>
      <c r="F3" s="53"/>
      <c r="G3" s="53"/>
      <c r="H3" s="53"/>
      <c r="I3" s="53"/>
      <c r="J3" s="53"/>
      <c r="K3" s="53"/>
      <c r="L3" s="53"/>
      <c r="M3" s="53"/>
      <c r="N3" s="53"/>
      <c r="O3" s="53"/>
      <c r="P3" s="53"/>
      <c r="Q3" s="53"/>
      <c r="R3" s="54"/>
    </row>
    <row r="4" spans="1:18" x14ac:dyDescent="0.25">
      <c r="A4" s="55"/>
      <c r="B4" s="56"/>
      <c r="C4" s="56"/>
      <c r="D4" s="56"/>
      <c r="E4" s="56"/>
      <c r="F4" s="56"/>
      <c r="G4" s="56"/>
      <c r="H4" s="56"/>
      <c r="I4" s="56"/>
      <c r="J4" s="56"/>
      <c r="K4" s="56"/>
      <c r="L4" s="56"/>
      <c r="M4" s="56"/>
      <c r="N4" s="56"/>
      <c r="O4" s="56"/>
      <c r="P4" s="56"/>
      <c r="Q4" s="56"/>
      <c r="R4" s="57"/>
    </row>
    <row r="5" spans="1:18" ht="21" x14ac:dyDescent="0.35">
      <c r="A5" s="55"/>
      <c r="B5" s="56"/>
      <c r="C5" s="56"/>
      <c r="D5" s="56"/>
      <c r="E5" s="56"/>
      <c r="F5" s="56"/>
      <c r="G5" s="56"/>
      <c r="H5" s="56"/>
      <c r="I5" s="56"/>
      <c r="J5" s="56"/>
      <c r="K5" s="56"/>
      <c r="L5" s="93" t="s">
        <v>41</v>
      </c>
      <c r="M5" s="94"/>
      <c r="N5" s="56"/>
      <c r="O5" s="56"/>
      <c r="P5" s="56"/>
      <c r="Q5" s="56"/>
      <c r="R5" s="57"/>
    </row>
    <row r="6" spans="1:18" ht="15" customHeight="1" x14ac:dyDescent="0.25">
      <c r="A6" s="55"/>
      <c r="B6" s="56"/>
      <c r="C6" s="56"/>
      <c r="D6" s="56"/>
      <c r="E6" s="56"/>
      <c r="F6" s="56"/>
      <c r="G6" s="56"/>
      <c r="H6" s="56"/>
      <c r="I6" s="56"/>
      <c r="J6" s="56"/>
      <c r="K6" s="56"/>
      <c r="L6" s="288" t="s">
        <v>44</v>
      </c>
      <c r="M6" s="288"/>
      <c r="N6" s="288"/>
      <c r="O6" s="288"/>
      <c r="P6" s="288"/>
      <c r="Q6" s="288"/>
      <c r="R6" s="289"/>
    </row>
    <row r="7" spans="1:18" ht="15" customHeight="1" x14ac:dyDescent="0.25">
      <c r="A7" s="55"/>
      <c r="B7" s="56"/>
      <c r="C7" s="56"/>
      <c r="D7" s="56"/>
      <c r="E7" s="56"/>
      <c r="F7" s="56"/>
      <c r="G7" s="56"/>
      <c r="H7" s="56"/>
      <c r="I7" s="56"/>
      <c r="J7" s="56"/>
      <c r="K7" s="56"/>
      <c r="L7" s="288"/>
      <c r="M7" s="288"/>
      <c r="N7" s="288"/>
      <c r="O7" s="288"/>
      <c r="P7" s="288"/>
      <c r="Q7" s="288"/>
      <c r="R7" s="289"/>
    </row>
    <row r="8" spans="1:18" ht="15" customHeight="1" x14ac:dyDescent="0.25">
      <c r="A8" s="55"/>
      <c r="B8" s="56"/>
      <c r="C8" s="56"/>
      <c r="D8" s="56"/>
      <c r="E8" s="56"/>
      <c r="F8" s="56"/>
      <c r="G8" s="56"/>
      <c r="H8" s="56"/>
      <c r="I8" s="56"/>
      <c r="J8" s="56"/>
      <c r="K8" s="56"/>
      <c r="L8" s="288"/>
      <c r="M8" s="288"/>
      <c r="N8" s="288"/>
      <c r="O8" s="288"/>
      <c r="P8" s="288"/>
      <c r="Q8" s="288"/>
      <c r="R8" s="289"/>
    </row>
    <row r="9" spans="1:18" ht="15" customHeight="1" x14ac:dyDescent="0.25">
      <c r="A9" s="55"/>
      <c r="B9" s="56"/>
      <c r="C9" s="56"/>
      <c r="D9" s="56"/>
      <c r="E9" s="56"/>
      <c r="F9" s="56"/>
      <c r="G9" s="56"/>
      <c r="H9" s="56"/>
      <c r="I9" s="56"/>
      <c r="J9" s="56"/>
      <c r="K9" s="56"/>
      <c r="L9" s="288"/>
      <c r="M9" s="288"/>
      <c r="N9" s="288"/>
      <c r="O9" s="288"/>
      <c r="P9" s="288"/>
      <c r="Q9" s="288"/>
      <c r="R9" s="289"/>
    </row>
    <row r="10" spans="1:18" ht="15" customHeight="1" x14ac:dyDescent="0.25">
      <c r="A10" s="55"/>
      <c r="B10" s="56"/>
      <c r="C10" s="56"/>
      <c r="D10" s="56"/>
      <c r="E10" s="56"/>
      <c r="F10" s="56"/>
      <c r="G10" s="56"/>
      <c r="H10" s="56"/>
      <c r="I10" s="56"/>
      <c r="J10" s="56"/>
      <c r="K10" s="56"/>
      <c r="L10" s="288"/>
      <c r="M10" s="288"/>
      <c r="N10" s="288"/>
      <c r="O10" s="288"/>
      <c r="P10" s="288"/>
      <c r="Q10" s="288"/>
      <c r="R10" s="289"/>
    </row>
    <row r="11" spans="1:18" ht="15" customHeight="1" x14ac:dyDescent="0.25">
      <c r="A11" s="55"/>
      <c r="B11" s="56"/>
      <c r="C11" s="56"/>
      <c r="D11" s="56"/>
      <c r="E11" s="56"/>
      <c r="F11" s="56"/>
      <c r="G11" s="56"/>
      <c r="H11" s="56"/>
      <c r="I11" s="56"/>
      <c r="J11" s="56"/>
      <c r="K11" s="56"/>
      <c r="L11" s="288"/>
      <c r="M11" s="288"/>
      <c r="N11" s="288"/>
      <c r="O11" s="288"/>
      <c r="P11" s="288"/>
      <c r="Q11" s="288"/>
      <c r="R11" s="289"/>
    </row>
    <row r="12" spans="1:18" ht="15" customHeight="1" x14ac:dyDescent="0.25">
      <c r="A12" s="55"/>
      <c r="B12" s="56"/>
      <c r="C12" s="56"/>
      <c r="D12" s="56"/>
      <c r="E12" s="56"/>
      <c r="F12" s="56"/>
      <c r="G12" s="56"/>
      <c r="H12" s="56"/>
      <c r="I12" s="56"/>
      <c r="J12" s="56"/>
      <c r="K12" s="56"/>
      <c r="L12" s="288"/>
      <c r="M12" s="288"/>
      <c r="N12" s="288"/>
      <c r="O12" s="288"/>
      <c r="P12" s="288"/>
      <c r="Q12" s="288"/>
      <c r="R12" s="289"/>
    </row>
    <row r="13" spans="1:18" ht="15" customHeight="1" x14ac:dyDescent="0.25">
      <c r="A13" s="55"/>
      <c r="B13" s="56"/>
      <c r="C13" s="56"/>
      <c r="D13" s="56"/>
      <c r="E13" s="56"/>
      <c r="F13" s="56"/>
      <c r="G13" s="56"/>
      <c r="H13" s="56"/>
      <c r="I13" s="56"/>
      <c r="J13" s="56"/>
      <c r="K13" s="56"/>
      <c r="L13" s="288"/>
      <c r="M13" s="288"/>
      <c r="N13" s="288"/>
      <c r="O13" s="288"/>
      <c r="P13" s="288"/>
      <c r="Q13" s="288"/>
      <c r="R13" s="289"/>
    </row>
    <row r="14" spans="1:18" ht="15" customHeight="1" x14ac:dyDescent="0.25">
      <c r="A14" s="55"/>
      <c r="B14" s="56"/>
      <c r="C14" s="56"/>
      <c r="D14" s="56"/>
      <c r="E14" s="56"/>
      <c r="F14" s="56"/>
      <c r="G14" s="56"/>
      <c r="H14" s="56"/>
      <c r="I14" s="56"/>
      <c r="J14" s="56"/>
      <c r="K14" s="56"/>
      <c r="L14" s="288"/>
      <c r="M14" s="288"/>
      <c r="N14" s="288"/>
      <c r="O14" s="288"/>
      <c r="P14" s="288"/>
      <c r="Q14" s="288"/>
      <c r="R14" s="289"/>
    </row>
    <row r="15" spans="1:18" ht="15" customHeight="1" x14ac:dyDescent="0.25">
      <c r="A15" s="55"/>
      <c r="B15" s="56"/>
      <c r="C15" s="56"/>
      <c r="D15" s="56"/>
      <c r="E15" s="56"/>
      <c r="F15" s="56"/>
      <c r="G15" s="56"/>
      <c r="H15" s="56"/>
      <c r="I15" s="56"/>
      <c r="J15" s="56"/>
      <c r="K15" s="56"/>
      <c r="L15" s="288"/>
      <c r="M15" s="288"/>
      <c r="N15" s="288"/>
      <c r="O15" s="288"/>
      <c r="P15" s="288"/>
      <c r="Q15" s="288"/>
      <c r="R15" s="289"/>
    </row>
    <row r="16" spans="1:18" ht="59.25" customHeight="1" x14ac:dyDescent="0.25">
      <c r="A16" s="55"/>
      <c r="B16" s="56"/>
      <c r="C16" s="56"/>
      <c r="D16" s="56"/>
      <c r="E16" s="56"/>
      <c r="F16" s="56"/>
      <c r="G16" s="56"/>
      <c r="H16" s="56"/>
      <c r="I16" s="56"/>
      <c r="J16" s="56"/>
      <c r="K16" s="56"/>
      <c r="L16" s="288"/>
      <c r="M16" s="288"/>
      <c r="N16" s="288"/>
      <c r="O16" s="288"/>
      <c r="P16" s="288"/>
      <c r="Q16" s="288"/>
      <c r="R16" s="289"/>
    </row>
    <row r="17" spans="1:18" x14ac:dyDescent="0.25">
      <c r="A17" s="55"/>
      <c r="B17" s="56"/>
      <c r="C17" s="56"/>
      <c r="D17" s="56"/>
      <c r="E17" s="56"/>
      <c r="F17" s="56"/>
      <c r="G17" s="56"/>
      <c r="H17" s="56"/>
      <c r="I17" s="56"/>
      <c r="J17" s="56"/>
      <c r="K17" s="56"/>
      <c r="L17" s="288"/>
      <c r="M17" s="288"/>
      <c r="N17" s="288"/>
      <c r="O17" s="288"/>
      <c r="P17" s="288"/>
      <c r="Q17" s="288"/>
      <c r="R17" s="289"/>
    </row>
    <row r="18" spans="1:18" x14ac:dyDescent="0.25">
      <c r="A18" s="55"/>
      <c r="B18" s="56"/>
      <c r="C18" s="56"/>
      <c r="D18" s="56"/>
      <c r="E18" s="56"/>
      <c r="F18" s="56"/>
      <c r="G18" s="56"/>
      <c r="H18" s="56"/>
      <c r="I18" s="56"/>
      <c r="J18" s="56"/>
      <c r="K18" s="56"/>
      <c r="L18" s="288"/>
      <c r="M18" s="288"/>
      <c r="N18" s="288"/>
      <c r="O18" s="288"/>
      <c r="P18" s="288"/>
      <c r="Q18" s="288"/>
      <c r="R18" s="289"/>
    </row>
    <row r="19" spans="1:18" ht="30" customHeight="1" x14ac:dyDescent="0.25">
      <c r="A19" s="55"/>
      <c r="B19" s="56"/>
      <c r="C19" s="56"/>
      <c r="D19" s="56"/>
      <c r="E19" s="56"/>
      <c r="F19" s="56"/>
      <c r="G19" s="56"/>
      <c r="H19" s="56"/>
      <c r="I19" s="56"/>
      <c r="J19" s="56"/>
      <c r="K19" s="56"/>
      <c r="L19" s="288"/>
      <c r="M19" s="288"/>
      <c r="N19" s="288"/>
      <c r="O19" s="288"/>
      <c r="P19" s="288"/>
      <c r="Q19" s="288"/>
      <c r="R19" s="289"/>
    </row>
    <row r="20" spans="1:18" x14ac:dyDescent="0.25">
      <c r="A20" s="55"/>
      <c r="B20" s="56"/>
      <c r="C20" s="56"/>
      <c r="D20" s="56"/>
      <c r="E20" s="56"/>
      <c r="F20" s="56"/>
      <c r="G20" s="56"/>
      <c r="H20" s="56"/>
      <c r="I20" s="56"/>
      <c r="J20" s="56"/>
      <c r="K20" s="56"/>
      <c r="L20" s="288"/>
      <c r="M20" s="288"/>
      <c r="N20" s="288"/>
      <c r="O20" s="288"/>
      <c r="P20" s="288"/>
      <c r="Q20" s="288"/>
      <c r="R20" s="289"/>
    </row>
    <row r="21" spans="1:18" x14ac:dyDescent="0.25">
      <c r="A21" s="55"/>
      <c r="B21" s="56"/>
      <c r="C21" s="56"/>
      <c r="D21" s="56"/>
      <c r="E21" s="56"/>
      <c r="F21" s="56"/>
      <c r="G21" s="56"/>
      <c r="H21" s="56"/>
      <c r="I21" s="56"/>
      <c r="J21" s="56"/>
      <c r="K21" s="56"/>
      <c r="L21" s="288"/>
      <c r="M21" s="288"/>
      <c r="N21" s="288"/>
      <c r="O21" s="288"/>
      <c r="P21" s="288"/>
      <c r="Q21" s="288"/>
      <c r="R21" s="289"/>
    </row>
    <row r="22" spans="1:18" x14ac:dyDescent="0.25">
      <c r="A22" s="55"/>
      <c r="B22" s="56"/>
      <c r="C22" s="56"/>
      <c r="D22" s="56"/>
      <c r="E22" s="56"/>
      <c r="F22" s="56"/>
      <c r="G22" s="56"/>
      <c r="H22" s="56"/>
      <c r="I22" s="56"/>
      <c r="J22" s="56"/>
      <c r="K22" s="56"/>
      <c r="L22" s="288"/>
      <c r="M22" s="288"/>
      <c r="N22" s="288"/>
      <c r="O22" s="288"/>
      <c r="P22" s="288"/>
      <c r="Q22" s="288"/>
      <c r="R22" s="289"/>
    </row>
    <row r="23" spans="1:18" x14ac:dyDescent="0.25">
      <c r="A23" s="55"/>
      <c r="B23" s="56"/>
      <c r="C23" s="56"/>
      <c r="D23" s="56"/>
      <c r="E23" s="56"/>
      <c r="F23" s="56"/>
      <c r="G23" s="56"/>
      <c r="H23" s="56"/>
      <c r="I23" s="56"/>
      <c r="J23" s="56"/>
      <c r="K23" s="56"/>
      <c r="L23" s="288"/>
      <c r="M23" s="288"/>
      <c r="N23" s="288"/>
      <c r="O23" s="288"/>
      <c r="P23" s="288"/>
      <c r="Q23" s="288"/>
      <c r="R23" s="289"/>
    </row>
    <row r="24" spans="1:18" x14ac:dyDescent="0.25">
      <c r="A24" s="55"/>
      <c r="B24" s="56"/>
      <c r="C24" s="56"/>
      <c r="D24" s="56"/>
      <c r="E24" s="56"/>
      <c r="F24" s="56"/>
      <c r="G24" s="56"/>
      <c r="H24" s="56"/>
      <c r="I24" s="56"/>
      <c r="J24" s="56"/>
      <c r="K24" s="56"/>
      <c r="L24" s="288"/>
      <c r="M24" s="288"/>
      <c r="N24" s="288"/>
      <c r="O24" s="288"/>
      <c r="P24" s="288"/>
      <c r="Q24" s="288"/>
      <c r="R24" s="289"/>
    </row>
    <row r="25" spans="1:18" x14ac:dyDescent="0.25">
      <c r="A25" s="55"/>
      <c r="B25" s="56"/>
      <c r="C25" s="56"/>
      <c r="D25" s="56"/>
      <c r="E25" s="56"/>
      <c r="F25" s="56"/>
      <c r="G25" s="56"/>
      <c r="H25" s="56"/>
      <c r="I25" s="56"/>
      <c r="J25" s="56"/>
      <c r="K25" s="56"/>
      <c r="L25" s="288"/>
      <c r="M25" s="288"/>
      <c r="N25" s="288"/>
      <c r="O25" s="288"/>
      <c r="P25" s="288"/>
      <c r="Q25" s="288"/>
      <c r="R25" s="289"/>
    </row>
    <row r="26" spans="1:18" ht="15.75" thickBot="1" x14ac:dyDescent="0.3">
      <c r="A26" s="58"/>
      <c r="B26" s="59"/>
      <c r="C26" s="59"/>
      <c r="D26" s="59"/>
      <c r="E26" s="59"/>
      <c r="F26" s="59"/>
      <c r="G26" s="59"/>
      <c r="H26" s="59"/>
      <c r="I26" s="59"/>
      <c r="J26" s="59"/>
      <c r="K26" s="59"/>
      <c r="L26" s="59"/>
      <c r="M26" s="59"/>
      <c r="N26" s="59"/>
      <c r="O26" s="59"/>
      <c r="P26" s="59"/>
      <c r="Q26" s="59"/>
      <c r="R26" s="60"/>
    </row>
    <row r="28" spans="1:18" ht="21.75" thickBot="1" x14ac:dyDescent="0.4">
      <c r="A28" s="92" t="s">
        <v>9</v>
      </c>
    </row>
    <row r="29" spans="1:18" x14ac:dyDescent="0.25">
      <c r="A29" s="52"/>
      <c r="B29" s="53"/>
      <c r="C29" s="53"/>
      <c r="D29" s="53"/>
      <c r="E29" s="53"/>
      <c r="F29" s="53"/>
      <c r="G29" s="53"/>
      <c r="H29" s="53"/>
      <c r="I29" s="53"/>
      <c r="J29" s="53"/>
      <c r="K29" s="53"/>
      <c r="L29" s="53"/>
      <c r="M29" s="53"/>
      <c r="N29" s="53"/>
      <c r="O29" s="53"/>
      <c r="P29" s="53"/>
      <c r="Q29" s="53"/>
      <c r="R29" s="54"/>
    </row>
    <row r="30" spans="1:18" x14ac:dyDescent="0.25">
      <c r="A30" s="55"/>
      <c r="B30" s="56"/>
      <c r="C30" s="56"/>
      <c r="D30" s="56"/>
      <c r="E30" s="56"/>
      <c r="F30" s="56"/>
      <c r="G30" s="56"/>
      <c r="H30" s="56"/>
      <c r="I30" s="56"/>
      <c r="J30" s="56"/>
      <c r="K30" s="56"/>
      <c r="L30" s="56"/>
      <c r="M30" s="56"/>
      <c r="N30" s="56"/>
      <c r="O30" s="56"/>
      <c r="P30" s="56"/>
      <c r="Q30" s="56"/>
      <c r="R30" s="57"/>
    </row>
    <row r="31" spans="1:18" x14ac:dyDescent="0.25">
      <c r="A31" s="55"/>
      <c r="B31" s="56"/>
      <c r="C31" s="56"/>
      <c r="D31" s="56"/>
      <c r="E31" s="56"/>
      <c r="F31" s="56"/>
      <c r="G31" s="56"/>
      <c r="H31" s="56"/>
      <c r="I31" s="56"/>
      <c r="J31" s="56"/>
      <c r="K31" s="56"/>
      <c r="L31" s="56"/>
      <c r="M31" s="56"/>
      <c r="N31" s="56"/>
      <c r="O31" s="56"/>
      <c r="P31" s="56"/>
      <c r="Q31" s="56"/>
      <c r="R31" s="57"/>
    </row>
    <row r="32" spans="1:18" x14ac:dyDescent="0.25">
      <c r="A32" s="55"/>
      <c r="B32" s="56"/>
      <c r="C32" s="56"/>
      <c r="D32" s="56"/>
      <c r="E32" s="56"/>
      <c r="F32" s="56"/>
      <c r="G32" s="56"/>
      <c r="H32" s="56"/>
      <c r="I32" s="56"/>
      <c r="J32" s="56"/>
      <c r="K32" s="56"/>
      <c r="L32" s="56"/>
      <c r="M32" s="56"/>
      <c r="N32" s="56"/>
      <c r="O32" s="56"/>
      <c r="P32" s="56"/>
      <c r="Q32" s="56"/>
      <c r="R32" s="57"/>
    </row>
    <row r="33" spans="1:18" x14ac:dyDescent="0.25">
      <c r="A33" s="55"/>
      <c r="B33" s="56"/>
      <c r="C33" s="56"/>
      <c r="D33" s="56"/>
      <c r="E33" s="56"/>
      <c r="F33" s="56"/>
      <c r="G33" s="56"/>
      <c r="H33" s="56"/>
      <c r="I33" s="56"/>
      <c r="J33" s="56"/>
      <c r="K33" s="56"/>
      <c r="L33" s="56"/>
      <c r="M33" s="56"/>
      <c r="N33" s="56"/>
      <c r="O33" s="56"/>
      <c r="P33" s="56"/>
      <c r="Q33" s="56"/>
      <c r="R33" s="57"/>
    </row>
    <row r="34" spans="1:18" x14ac:dyDescent="0.25">
      <c r="A34" s="55"/>
      <c r="B34" s="56"/>
      <c r="C34" s="56"/>
      <c r="D34" s="56"/>
      <c r="E34" s="56"/>
      <c r="F34" s="56"/>
      <c r="G34" s="56"/>
      <c r="H34" s="56"/>
      <c r="I34" s="56"/>
      <c r="J34" s="56"/>
      <c r="K34" s="56"/>
      <c r="L34" s="56"/>
      <c r="M34" s="56"/>
      <c r="N34" s="56"/>
      <c r="O34" s="56"/>
      <c r="P34" s="56"/>
      <c r="Q34" s="56"/>
      <c r="R34" s="57"/>
    </row>
    <row r="35" spans="1:18" x14ac:dyDescent="0.25">
      <c r="A35" s="55"/>
      <c r="B35" s="56"/>
      <c r="C35" s="56"/>
      <c r="D35" s="56"/>
      <c r="E35" s="56"/>
      <c r="F35" s="56"/>
      <c r="G35" s="56"/>
      <c r="H35" s="56"/>
      <c r="I35" s="56"/>
      <c r="J35" s="56"/>
      <c r="K35" s="56"/>
      <c r="L35" s="56"/>
      <c r="M35" s="56"/>
      <c r="N35" s="56"/>
      <c r="O35" s="56"/>
      <c r="P35" s="56"/>
      <c r="Q35" s="56"/>
      <c r="R35" s="57"/>
    </row>
    <row r="36" spans="1:18" x14ac:dyDescent="0.25">
      <c r="A36" s="55"/>
      <c r="B36" s="56"/>
      <c r="C36" s="56"/>
      <c r="D36" s="56"/>
      <c r="E36" s="56"/>
      <c r="F36" s="56"/>
      <c r="G36" s="56"/>
      <c r="H36" s="56"/>
      <c r="I36" s="56"/>
      <c r="J36" s="56"/>
      <c r="K36" s="56"/>
      <c r="L36" s="56"/>
      <c r="M36" s="56"/>
      <c r="N36" s="56"/>
      <c r="O36" s="56"/>
      <c r="P36" s="56"/>
      <c r="Q36" s="56"/>
      <c r="R36" s="57"/>
    </row>
    <row r="37" spans="1:18" x14ac:dyDescent="0.25">
      <c r="A37" s="55"/>
      <c r="B37" s="56"/>
      <c r="C37" s="56"/>
      <c r="D37" s="56"/>
      <c r="E37" s="56"/>
      <c r="F37" s="56"/>
      <c r="G37" s="56"/>
      <c r="H37" s="56"/>
      <c r="I37" s="56"/>
      <c r="J37" s="56"/>
      <c r="K37" s="56"/>
      <c r="L37" s="56"/>
      <c r="M37" s="56"/>
      <c r="N37" s="56"/>
      <c r="O37" s="56"/>
      <c r="P37" s="56"/>
      <c r="Q37" s="56"/>
      <c r="R37" s="57"/>
    </row>
    <row r="38" spans="1:18" x14ac:dyDescent="0.25">
      <c r="A38" s="55"/>
      <c r="B38" s="56"/>
      <c r="C38" s="56"/>
      <c r="D38" s="56"/>
      <c r="E38" s="56"/>
      <c r="F38" s="56"/>
      <c r="G38" s="56"/>
      <c r="H38" s="56"/>
      <c r="I38" s="56"/>
      <c r="J38" s="56"/>
      <c r="K38" s="56"/>
      <c r="L38" s="56"/>
      <c r="M38" s="56"/>
      <c r="N38" s="56"/>
      <c r="O38" s="56"/>
      <c r="P38" s="56"/>
      <c r="Q38" s="56"/>
      <c r="R38" s="57"/>
    </row>
    <row r="39" spans="1:18" x14ac:dyDescent="0.25">
      <c r="A39" s="55"/>
      <c r="B39" s="56"/>
      <c r="C39" s="56"/>
      <c r="D39" s="56"/>
      <c r="E39" s="56"/>
      <c r="F39" s="56"/>
      <c r="G39" s="56"/>
      <c r="H39" s="56"/>
      <c r="I39" s="56"/>
      <c r="J39" s="56"/>
      <c r="K39" s="56"/>
      <c r="L39" s="56"/>
      <c r="M39" s="56"/>
      <c r="N39" s="56"/>
      <c r="O39" s="56"/>
      <c r="P39" s="56"/>
      <c r="Q39" s="56"/>
      <c r="R39" s="57"/>
    </row>
    <row r="40" spans="1:18" x14ac:dyDescent="0.25">
      <c r="A40" s="55"/>
      <c r="B40" s="56"/>
      <c r="C40" s="56"/>
      <c r="D40" s="56"/>
      <c r="E40" s="56"/>
      <c r="F40" s="56"/>
      <c r="G40" s="56"/>
      <c r="H40" s="56"/>
      <c r="I40" s="56"/>
      <c r="J40" s="56"/>
      <c r="K40" s="56"/>
      <c r="L40" s="56"/>
      <c r="M40" s="56"/>
      <c r="N40" s="56"/>
      <c r="O40" s="56"/>
      <c r="P40" s="56"/>
      <c r="Q40" s="56"/>
      <c r="R40" s="57"/>
    </row>
    <row r="41" spans="1:18" x14ac:dyDescent="0.25">
      <c r="A41" s="55"/>
      <c r="B41" s="56"/>
      <c r="C41" s="56"/>
      <c r="D41" s="56"/>
      <c r="E41" s="56"/>
      <c r="F41" s="56"/>
      <c r="G41" s="56"/>
      <c r="H41" s="56"/>
      <c r="I41" s="56"/>
      <c r="J41" s="56"/>
      <c r="K41" s="56"/>
      <c r="L41" s="56"/>
      <c r="M41" s="56"/>
      <c r="N41" s="56"/>
      <c r="O41" s="56"/>
      <c r="P41" s="56"/>
      <c r="Q41" s="56"/>
      <c r="R41" s="57"/>
    </row>
    <row r="42" spans="1:18" x14ac:dyDescent="0.25">
      <c r="A42" s="55"/>
      <c r="B42" s="56"/>
      <c r="C42" s="56"/>
      <c r="D42" s="56"/>
      <c r="E42" s="56"/>
      <c r="F42" s="56"/>
      <c r="G42" s="56"/>
      <c r="H42" s="56"/>
      <c r="I42" s="56"/>
      <c r="J42" s="56"/>
      <c r="K42" s="56"/>
      <c r="L42" s="56"/>
      <c r="M42" s="56"/>
      <c r="N42" s="56"/>
      <c r="O42" s="56"/>
      <c r="P42" s="56"/>
      <c r="Q42" s="56"/>
      <c r="R42" s="57"/>
    </row>
    <row r="43" spans="1:18" x14ac:dyDescent="0.25">
      <c r="A43" s="55"/>
      <c r="B43" s="56"/>
      <c r="C43" s="56"/>
      <c r="D43" s="56"/>
      <c r="E43" s="56"/>
      <c r="F43" s="56"/>
      <c r="G43" s="56"/>
      <c r="H43" s="56"/>
      <c r="I43" s="56"/>
      <c r="J43" s="56"/>
      <c r="K43" s="56"/>
      <c r="L43" s="56"/>
      <c r="M43" s="56"/>
      <c r="N43" s="56"/>
      <c r="O43" s="56"/>
      <c r="P43" s="56"/>
      <c r="Q43" s="56"/>
      <c r="R43" s="57"/>
    </row>
    <row r="44" spans="1:18" x14ac:dyDescent="0.25">
      <c r="A44" s="55"/>
      <c r="B44" s="56"/>
      <c r="C44" s="56"/>
      <c r="D44" s="56"/>
      <c r="E44" s="56"/>
      <c r="F44" s="56"/>
      <c r="G44" s="56"/>
      <c r="H44" s="56"/>
      <c r="I44" s="56"/>
      <c r="J44" s="56"/>
      <c r="K44" s="56"/>
      <c r="L44" s="56"/>
      <c r="M44" s="56"/>
      <c r="N44" s="56"/>
      <c r="O44" s="56"/>
      <c r="P44" s="56"/>
      <c r="Q44" s="56"/>
      <c r="R44" s="57"/>
    </row>
    <row r="45" spans="1:18" x14ac:dyDescent="0.25">
      <c r="A45" s="55"/>
      <c r="B45" s="56"/>
      <c r="C45" s="56"/>
      <c r="D45" s="56"/>
      <c r="E45" s="56"/>
      <c r="F45" s="56"/>
      <c r="G45" s="56"/>
      <c r="H45" s="56"/>
      <c r="I45" s="56"/>
      <c r="J45" s="56"/>
      <c r="K45" s="56"/>
      <c r="L45" s="56"/>
      <c r="M45" s="56"/>
      <c r="N45" s="56"/>
      <c r="O45" s="56"/>
      <c r="P45" s="56"/>
      <c r="Q45" s="56"/>
      <c r="R45" s="57"/>
    </row>
    <row r="46" spans="1:18" x14ac:dyDescent="0.25">
      <c r="A46" s="55"/>
      <c r="B46" s="56"/>
      <c r="C46" s="56"/>
      <c r="D46" s="56"/>
      <c r="E46" s="56"/>
      <c r="F46" s="56"/>
      <c r="G46" s="56"/>
      <c r="H46" s="56"/>
      <c r="I46" s="56"/>
      <c r="J46" s="56"/>
      <c r="K46" s="56"/>
      <c r="L46" s="56"/>
      <c r="M46" s="56"/>
      <c r="N46" s="56"/>
      <c r="O46" s="56"/>
      <c r="P46" s="56"/>
      <c r="Q46" s="56"/>
      <c r="R46" s="57"/>
    </row>
    <row r="47" spans="1:18" x14ac:dyDescent="0.25">
      <c r="A47" s="55"/>
      <c r="B47" s="56"/>
      <c r="C47" s="56"/>
      <c r="D47" s="56"/>
      <c r="E47" s="56"/>
      <c r="F47" s="56"/>
      <c r="G47" s="56"/>
      <c r="H47" s="56"/>
      <c r="I47" s="56"/>
      <c r="J47" s="56"/>
      <c r="K47" s="56"/>
      <c r="L47" s="56"/>
      <c r="M47" s="56"/>
      <c r="N47" s="56"/>
      <c r="O47" s="56"/>
      <c r="P47" s="56"/>
      <c r="Q47" s="56"/>
      <c r="R47" s="57"/>
    </row>
    <row r="48" spans="1:18" x14ac:dyDescent="0.25">
      <c r="A48" s="55"/>
      <c r="B48" s="56"/>
      <c r="C48" s="56"/>
      <c r="D48" s="56"/>
      <c r="E48" s="56"/>
      <c r="F48" s="56"/>
      <c r="G48" s="56"/>
      <c r="H48" s="56"/>
      <c r="I48" s="56"/>
      <c r="J48" s="56"/>
      <c r="K48" s="56"/>
      <c r="L48" s="56"/>
      <c r="M48" s="56"/>
      <c r="N48" s="56"/>
      <c r="O48" s="56"/>
      <c r="P48" s="56"/>
      <c r="Q48" s="56"/>
      <c r="R48" s="57"/>
    </row>
    <row r="49" spans="1:18" x14ac:dyDescent="0.25">
      <c r="A49" s="55"/>
      <c r="B49" s="56"/>
      <c r="C49" s="56"/>
      <c r="D49" s="56"/>
      <c r="E49" s="56"/>
      <c r="F49" s="56"/>
      <c r="G49" s="56"/>
      <c r="H49" s="56"/>
      <c r="I49" s="56"/>
      <c r="J49" s="56"/>
      <c r="K49" s="56"/>
      <c r="L49" s="56"/>
      <c r="M49" s="56"/>
      <c r="N49" s="56"/>
      <c r="O49" s="56"/>
      <c r="P49" s="56"/>
      <c r="Q49" s="56"/>
      <c r="R49" s="57"/>
    </row>
    <row r="50" spans="1:18" x14ac:dyDescent="0.25">
      <c r="A50" s="55"/>
      <c r="B50" s="56"/>
      <c r="C50" s="56"/>
      <c r="D50" s="56"/>
      <c r="E50" s="56"/>
      <c r="F50" s="56"/>
      <c r="G50" s="56"/>
      <c r="H50" s="56"/>
      <c r="I50" s="56"/>
      <c r="J50" s="56"/>
      <c r="K50" s="56"/>
      <c r="L50" s="56"/>
      <c r="M50" s="56"/>
      <c r="N50" s="56"/>
      <c r="O50" s="56"/>
      <c r="P50" s="56"/>
      <c r="Q50" s="56"/>
      <c r="R50" s="57"/>
    </row>
    <row r="51" spans="1:18" x14ac:dyDescent="0.25">
      <c r="A51" s="55"/>
      <c r="B51" s="56"/>
      <c r="C51" s="56"/>
      <c r="D51" s="56"/>
      <c r="E51" s="56"/>
      <c r="F51" s="56"/>
      <c r="G51" s="56"/>
      <c r="H51" s="56"/>
      <c r="I51" s="56"/>
      <c r="J51" s="56"/>
      <c r="K51" s="56"/>
      <c r="L51" s="56"/>
      <c r="M51" s="56"/>
      <c r="N51" s="56"/>
      <c r="O51" s="56"/>
      <c r="P51" s="56"/>
      <c r="Q51" s="56"/>
      <c r="R51" s="57"/>
    </row>
    <row r="52" spans="1:18" x14ac:dyDescent="0.25">
      <c r="A52" s="55"/>
      <c r="B52" s="56"/>
      <c r="C52" s="56"/>
      <c r="D52" s="56"/>
      <c r="E52" s="56"/>
      <c r="F52" s="56"/>
      <c r="G52" s="56"/>
      <c r="H52" s="56"/>
      <c r="I52" s="56"/>
      <c r="J52" s="56"/>
      <c r="K52" s="56"/>
      <c r="L52" s="56"/>
      <c r="M52" s="56"/>
      <c r="N52" s="56"/>
      <c r="O52" s="56"/>
      <c r="P52" s="56"/>
      <c r="Q52" s="56"/>
      <c r="R52" s="57"/>
    </row>
    <row r="53" spans="1:18" x14ac:dyDescent="0.25">
      <c r="A53" s="55"/>
      <c r="B53" s="56"/>
      <c r="C53" s="56"/>
      <c r="D53" s="56"/>
      <c r="E53" s="56"/>
      <c r="F53" s="56"/>
      <c r="G53" s="56"/>
      <c r="H53" s="56"/>
      <c r="I53" s="56"/>
      <c r="J53" s="56"/>
      <c r="K53" s="56"/>
      <c r="L53" s="56"/>
      <c r="M53" s="56"/>
      <c r="N53" s="56"/>
      <c r="O53" s="56"/>
      <c r="P53" s="56"/>
      <c r="Q53" s="56"/>
      <c r="R53" s="57"/>
    </row>
    <row r="54" spans="1:18" x14ac:dyDescent="0.25">
      <c r="A54" s="55"/>
      <c r="B54" s="56"/>
      <c r="C54" s="56"/>
      <c r="D54" s="56"/>
      <c r="E54" s="56"/>
      <c r="F54" s="56"/>
      <c r="G54" s="56"/>
      <c r="H54" s="56"/>
      <c r="I54" s="56"/>
      <c r="J54" s="56"/>
      <c r="K54" s="56"/>
      <c r="L54" s="56"/>
      <c r="M54" s="56"/>
      <c r="N54" s="56"/>
      <c r="O54" s="56"/>
      <c r="P54" s="56"/>
      <c r="Q54" s="56"/>
      <c r="R54" s="57"/>
    </row>
    <row r="55" spans="1:18" x14ac:dyDescent="0.25">
      <c r="A55" s="55"/>
      <c r="B55" s="56"/>
      <c r="C55" s="56"/>
      <c r="D55" s="56"/>
      <c r="E55" s="56"/>
      <c r="F55" s="56"/>
      <c r="G55" s="56"/>
      <c r="H55" s="56"/>
      <c r="I55" s="56"/>
      <c r="J55" s="56"/>
      <c r="K55" s="56"/>
      <c r="L55" s="56"/>
      <c r="M55" s="56"/>
      <c r="N55" s="56"/>
      <c r="O55" s="56"/>
      <c r="P55" s="56"/>
      <c r="Q55" s="56"/>
      <c r="R55" s="57"/>
    </row>
    <row r="56" spans="1:18" x14ac:dyDescent="0.25">
      <c r="A56" s="55"/>
      <c r="B56" s="56"/>
      <c r="C56" s="56"/>
      <c r="D56" s="56"/>
      <c r="E56" s="56"/>
      <c r="F56" s="56"/>
      <c r="G56" s="56"/>
      <c r="H56" s="56"/>
      <c r="I56" s="56"/>
      <c r="J56" s="56"/>
      <c r="K56" s="56"/>
      <c r="L56" s="56"/>
      <c r="M56" s="56"/>
      <c r="N56" s="56"/>
      <c r="O56" s="56"/>
      <c r="P56" s="56"/>
      <c r="Q56" s="56"/>
      <c r="R56" s="57"/>
    </row>
    <row r="57" spans="1:18" x14ac:dyDescent="0.25">
      <c r="A57" s="55"/>
      <c r="B57" s="56"/>
      <c r="C57" s="56"/>
      <c r="D57" s="56"/>
      <c r="E57" s="56"/>
      <c r="F57" s="56"/>
      <c r="G57" s="56"/>
      <c r="H57" s="56"/>
      <c r="I57" s="56"/>
      <c r="J57" s="56"/>
      <c r="K57" s="56"/>
      <c r="L57" s="56"/>
      <c r="M57" s="56"/>
      <c r="N57" s="56"/>
      <c r="O57" s="56"/>
      <c r="P57" s="56"/>
      <c r="Q57" s="56"/>
      <c r="R57" s="57"/>
    </row>
    <row r="58" spans="1:18" x14ac:dyDescent="0.25">
      <c r="A58" s="55"/>
      <c r="B58" s="56"/>
      <c r="C58" s="56"/>
      <c r="D58" s="56"/>
      <c r="E58" s="56"/>
      <c r="F58" s="56"/>
      <c r="G58" s="56"/>
      <c r="H58" s="56"/>
      <c r="I58" s="56"/>
      <c r="J58" s="56"/>
      <c r="K58" s="56"/>
      <c r="L58" s="56"/>
      <c r="M58" s="56"/>
      <c r="N58" s="56"/>
      <c r="O58" s="56"/>
      <c r="P58" s="56"/>
      <c r="Q58" s="56"/>
      <c r="R58" s="57"/>
    </row>
    <row r="59" spans="1:18" x14ac:dyDescent="0.25">
      <c r="A59" s="55"/>
      <c r="B59" s="56"/>
      <c r="C59" s="56"/>
      <c r="D59" s="56"/>
      <c r="E59" s="56"/>
      <c r="F59" s="56"/>
      <c r="G59" s="56"/>
      <c r="H59" s="56"/>
      <c r="I59" s="56"/>
      <c r="J59" s="56"/>
      <c r="K59" s="56"/>
      <c r="L59" s="56"/>
      <c r="M59" s="56"/>
      <c r="N59" s="56"/>
      <c r="O59" s="56"/>
      <c r="P59" s="56"/>
      <c r="Q59" s="56"/>
      <c r="R59" s="57"/>
    </row>
    <row r="60" spans="1:18" ht="26.25" x14ac:dyDescent="0.4">
      <c r="A60" s="55"/>
      <c r="B60" s="90" t="s">
        <v>41</v>
      </c>
      <c r="C60" s="56"/>
      <c r="D60" s="56"/>
      <c r="E60" s="56"/>
      <c r="F60" s="56"/>
      <c r="G60" s="56"/>
      <c r="H60" s="56"/>
      <c r="I60" s="56"/>
      <c r="J60" s="56"/>
      <c r="K60" s="56"/>
      <c r="L60" s="56"/>
      <c r="M60" s="56"/>
      <c r="N60" s="56"/>
      <c r="O60" s="56"/>
      <c r="P60" s="56"/>
      <c r="Q60" s="56"/>
      <c r="R60" s="57"/>
    </row>
    <row r="61" spans="1:18" ht="27" customHeight="1" x14ac:dyDescent="0.25">
      <c r="A61" s="55"/>
      <c r="B61" s="290" t="s">
        <v>43</v>
      </c>
      <c r="C61" s="290"/>
      <c r="D61" s="290"/>
      <c r="E61" s="290"/>
      <c r="F61" s="290"/>
      <c r="G61" s="290"/>
      <c r="H61" s="290"/>
      <c r="I61" s="290"/>
      <c r="J61" s="290"/>
      <c r="K61" s="290"/>
      <c r="L61" s="56"/>
      <c r="M61" s="56"/>
      <c r="N61" s="56"/>
      <c r="O61" s="56"/>
      <c r="P61" s="56"/>
      <c r="Q61" s="56"/>
      <c r="R61" s="57"/>
    </row>
    <row r="62" spans="1:18" ht="21.75" customHeight="1" x14ac:dyDescent="0.25">
      <c r="A62" s="55"/>
      <c r="B62" s="290"/>
      <c r="C62" s="290"/>
      <c r="D62" s="290"/>
      <c r="E62" s="290"/>
      <c r="F62" s="290"/>
      <c r="G62" s="290"/>
      <c r="H62" s="290"/>
      <c r="I62" s="290"/>
      <c r="J62" s="290"/>
      <c r="K62" s="290"/>
      <c r="L62" s="56"/>
      <c r="M62" s="56"/>
      <c r="N62" s="56"/>
      <c r="O62" s="56"/>
      <c r="P62" s="56"/>
      <c r="Q62" s="56"/>
      <c r="R62" s="57"/>
    </row>
    <row r="63" spans="1:18" ht="15" customHeight="1" x14ac:dyDescent="0.25">
      <c r="A63" s="55"/>
      <c r="B63" s="290"/>
      <c r="C63" s="290"/>
      <c r="D63" s="290"/>
      <c r="E63" s="290"/>
      <c r="F63" s="290"/>
      <c r="G63" s="290"/>
      <c r="H63" s="290"/>
      <c r="I63" s="290"/>
      <c r="J63" s="290"/>
      <c r="K63" s="290"/>
      <c r="L63" s="56"/>
      <c r="M63" s="56"/>
      <c r="N63" s="56"/>
      <c r="O63" s="56"/>
      <c r="P63" s="56"/>
      <c r="Q63" s="56"/>
      <c r="R63" s="57"/>
    </row>
    <row r="64" spans="1:18" ht="15" customHeight="1" x14ac:dyDescent="0.25">
      <c r="A64" s="55"/>
      <c r="B64" s="290"/>
      <c r="C64" s="290"/>
      <c r="D64" s="290"/>
      <c r="E64" s="290"/>
      <c r="F64" s="290"/>
      <c r="G64" s="290"/>
      <c r="H64" s="290"/>
      <c r="I64" s="290"/>
      <c r="J64" s="290"/>
      <c r="K64" s="290"/>
      <c r="L64" s="56"/>
      <c r="M64" s="56"/>
      <c r="N64" s="56"/>
      <c r="O64" s="56"/>
      <c r="P64" s="56"/>
      <c r="Q64" s="56"/>
      <c r="R64" s="57"/>
    </row>
    <row r="65" spans="1:18" ht="15" customHeight="1" x14ac:dyDescent="0.25">
      <c r="A65" s="55"/>
      <c r="B65" s="290"/>
      <c r="C65" s="290"/>
      <c r="D65" s="290"/>
      <c r="E65" s="290"/>
      <c r="F65" s="290"/>
      <c r="G65" s="290"/>
      <c r="H65" s="290"/>
      <c r="I65" s="290"/>
      <c r="J65" s="290"/>
      <c r="K65" s="290"/>
      <c r="L65" s="56"/>
      <c r="M65" s="56"/>
      <c r="N65" s="56"/>
      <c r="O65" s="56"/>
      <c r="P65" s="56"/>
      <c r="Q65" s="56"/>
      <c r="R65" s="57"/>
    </row>
    <row r="66" spans="1:18" ht="15" customHeight="1" x14ac:dyDescent="0.25">
      <c r="A66" s="55"/>
      <c r="B66" s="290"/>
      <c r="C66" s="290"/>
      <c r="D66" s="290"/>
      <c r="E66" s="290"/>
      <c r="F66" s="290"/>
      <c r="G66" s="290"/>
      <c r="H66" s="290"/>
      <c r="I66" s="290"/>
      <c r="J66" s="290"/>
      <c r="K66" s="290"/>
      <c r="L66" s="56"/>
      <c r="M66" s="56"/>
      <c r="N66" s="56"/>
      <c r="O66" s="56"/>
      <c r="P66" s="56"/>
      <c r="Q66" s="56"/>
      <c r="R66" s="57"/>
    </row>
    <row r="67" spans="1:18" x14ac:dyDescent="0.25">
      <c r="A67" s="55"/>
      <c r="B67" s="56"/>
      <c r="C67" s="56"/>
      <c r="D67" s="56"/>
      <c r="E67" s="56"/>
      <c r="F67" s="56"/>
      <c r="G67" s="56"/>
      <c r="H67" s="56"/>
      <c r="I67" s="56"/>
      <c r="J67" s="56"/>
      <c r="K67" s="56"/>
      <c r="L67" s="56"/>
      <c r="M67" s="56"/>
      <c r="N67" s="56"/>
      <c r="O67" s="56"/>
      <c r="P67" s="56"/>
      <c r="Q67" s="56"/>
      <c r="R67" s="57"/>
    </row>
    <row r="68" spans="1:18" x14ac:dyDescent="0.25">
      <c r="A68" s="55"/>
      <c r="B68" s="56"/>
      <c r="C68" s="56"/>
      <c r="D68" s="56"/>
      <c r="E68" s="56"/>
      <c r="F68" s="56"/>
      <c r="G68" s="56"/>
      <c r="H68" s="56"/>
      <c r="I68" s="56"/>
      <c r="J68" s="56"/>
      <c r="K68" s="56"/>
      <c r="L68" s="56"/>
      <c r="M68" s="56"/>
      <c r="N68" s="56"/>
      <c r="O68" s="56"/>
      <c r="P68" s="56"/>
      <c r="Q68" s="56"/>
      <c r="R68" s="57"/>
    </row>
    <row r="69" spans="1:18" x14ac:dyDescent="0.25">
      <c r="A69" s="55"/>
      <c r="B69" s="56"/>
      <c r="C69" s="56"/>
      <c r="D69" s="56"/>
      <c r="E69" s="56"/>
      <c r="F69" s="56"/>
      <c r="G69" s="56"/>
      <c r="H69" s="56"/>
      <c r="I69" s="56"/>
      <c r="J69" s="56"/>
      <c r="K69" s="56"/>
      <c r="L69" s="56"/>
      <c r="M69" s="56"/>
      <c r="N69" s="56"/>
      <c r="O69" s="56"/>
      <c r="P69" s="56"/>
      <c r="Q69" s="56"/>
      <c r="R69" s="57"/>
    </row>
    <row r="70" spans="1:18" x14ac:dyDescent="0.25">
      <c r="A70" s="55"/>
      <c r="B70" s="56"/>
      <c r="C70" s="56"/>
      <c r="D70" s="56"/>
      <c r="E70" s="56"/>
      <c r="F70" s="56"/>
      <c r="G70" s="56"/>
      <c r="H70" s="56"/>
      <c r="I70" s="56"/>
      <c r="J70" s="56"/>
      <c r="K70" s="56"/>
      <c r="L70" s="56"/>
      <c r="M70" s="56"/>
      <c r="N70" s="56"/>
      <c r="O70" s="56"/>
      <c r="P70" s="56"/>
      <c r="Q70" s="56"/>
      <c r="R70" s="57"/>
    </row>
    <row r="71" spans="1:18" x14ac:dyDescent="0.25">
      <c r="A71" s="55"/>
      <c r="B71" s="56"/>
      <c r="C71" s="56"/>
      <c r="D71" s="56"/>
      <c r="E71" s="56"/>
      <c r="F71" s="56"/>
      <c r="G71" s="56"/>
      <c r="H71" s="56"/>
      <c r="I71" s="56"/>
      <c r="J71" s="56"/>
      <c r="K71" s="56"/>
      <c r="L71" s="56"/>
      <c r="M71" s="56"/>
      <c r="N71" s="56"/>
      <c r="O71" s="56"/>
      <c r="P71" s="56"/>
      <c r="Q71" s="56"/>
      <c r="R71" s="57"/>
    </row>
    <row r="72" spans="1:18" x14ac:dyDescent="0.25">
      <c r="A72" s="55"/>
      <c r="B72" s="56"/>
      <c r="C72" s="56"/>
      <c r="D72" s="56"/>
      <c r="E72" s="56"/>
      <c r="F72" s="56"/>
      <c r="G72" s="56"/>
      <c r="H72" s="56"/>
      <c r="I72" s="56"/>
      <c r="J72" s="56"/>
      <c r="K72" s="56"/>
      <c r="L72" s="56"/>
      <c r="M72" s="56"/>
      <c r="N72" s="56"/>
      <c r="O72" s="56"/>
      <c r="P72" s="56"/>
      <c r="Q72" s="56"/>
      <c r="R72" s="57"/>
    </row>
    <row r="73" spans="1:18" x14ac:dyDescent="0.25">
      <c r="A73" s="55"/>
      <c r="B73" s="56"/>
      <c r="C73" s="56"/>
      <c r="D73" s="56"/>
      <c r="E73" s="56"/>
      <c r="F73" s="56"/>
      <c r="G73" s="56"/>
      <c r="H73" s="56"/>
      <c r="I73" s="56"/>
      <c r="J73" s="56"/>
      <c r="K73" s="56"/>
      <c r="L73" s="56"/>
      <c r="M73" s="56"/>
      <c r="N73" s="56"/>
      <c r="O73" s="56"/>
      <c r="P73" s="56"/>
      <c r="Q73" s="56"/>
      <c r="R73" s="57"/>
    </row>
    <row r="74" spans="1:18" x14ac:dyDescent="0.25">
      <c r="A74" s="55"/>
      <c r="B74" s="56"/>
      <c r="C74" s="56"/>
      <c r="D74" s="56"/>
      <c r="E74" s="56"/>
      <c r="F74" s="56"/>
      <c r="G74" s="56"/>
      <c r="H74" s="56"/>
      <c r="I74" s="56"/>
      <c r="J74" s="56"/>
      <c r="K74" s="56"/>
      <c r="L74" s="56"/>
      <c r="M74" s="56"/>
      <c r="N74" s="56"/>
      <c r="O74" s="56"/>
      <c r="P74" s="56"/>
      <c r="Q74" s="56"/>
      <c r="R74" s="57"/>
    </row>
    <row r="75" spans="1:18" ht="15.75" thickBot="1" x14ac:dyDescent="0.3">
      <c r="A75" s="58"/>
      <c r="B75" s="59"/>
      <c r="C75" s="59"/>
      <c r="D75" s="59"/>
      <c r="E75" s="59"/>
      <c r="F75" s="59"/>
      <c r="G75" s="59"/>
      <c r="H75" s="59"/>
      <c r="I75" s="59"/>
      <c r="J75" s="59"/>
      <c r="K75" s="59"/>
      <c r="L75" s="59"/>
      <c r="M75" s="59"/>
      <c r="N75" s="59"/>
      <c r="O75" s="59"/>
      <c r="P75" s="59"/>
      <c r="Q75" s="59"/>
      <c r="R75" s="60"/>
    </row>
    <row r="79" spans="1:18" ht="21" x14ac:dyDescent="0.35">
      <c r="A79" s="92" t="s">
        <v>39</v>
      </c>
      <c r="D79" s="11"/>
    </row>
    <row r="80" spans="1:18" ht="15.75" thickBot="1" x14ac:dyDescent="0.3"/>
    <row r="81" spans="1:11" ht="29.25" customHeight="1" x14ac:dyDescent="0.25">
      <c r="A81" s="292" t="s">
        <v>37</v>
      </c>
      <c r="B81" s="294" t="s">
        <v>24</v>
      </c>
      <c r="C81" s="294"/>
      <c r="D81" s="286" t="s">
        <v>25</v>
      </c>
      <c r="E81" s="295"/>
      <c r="F81" s="294" t="s">
        <v>26</v>
      </c>
      <c r="G81" s="294"/>
      <c r="H81" s="286" t="s">
        <v>27</v>
      </c>
      <c r="I81" s="295"/>
      <c r="J81" s="286" t="s">
        <v>40</v>
      </c>
      <c r="K81" s="295"/>
    </row>
    <row r="82" spans="1:11" ht="15.75" thickBot="1" x14ac:dyDescent="0.3">
      <c r="A82" s="293"/>
      <c r="B82" s="76" t="s">
        <v>28</v>
      </c>
      <c r="C82" s="77" t="s">
        <v>29</v>
      </c>
      <c r="D82" s="78" t="s">
        <v>28</v>
      </c>
      <c r="E82" s="79" t="s">
        <v>29</v>
      </c>
      <c r="F82" s="76" t="s">
        <v>28</v>
      </c>
      <c r="G82" s="77" t="s">
        <v>29</v>
      </c>
      <c r="H82" s="78" t="s">
        <v>28</v>
      </c>
      <c r="I82" s="79" t="s">
        <v>29</v>
      </c>
      <c r="J82" s="80" t="s">
        <v>28</v>
      </c>
      <c r="K82" s="79" t="s">
        <v>29</v>
      </c>
    </row>
    <row r="83" spans="1:11" x14ac:dyDescent="0.25">
      <c r="A83" s="68" t="s">
        <v>30</v>
      </c>
      <c r="B83" s="69"/>
      <c r="C83" s="70">
        <v>6886.02</v>
      </c>
      <c r="D83" s="71"/>
      <c r="E83" s="72">
        <v>37083.769999999997</v>
      </c>
      <c r="F83" s="69"/>
      <c r="G83" s="73">
        <v>50</v>
      </c>
      <c r="H83" s="74">
        <v>3323257.39</v>
      </c>
      <c r="I83" s="75">
        <v>0</v>
      </c>
      <c r="J83" s="75">
        <f>+B83+D83+F83+H83</f>
        <v>3323257.39</v>
      </c>
      <c r="K83" s="75">
        <f>+C83+E83+G83+I83</f>
        <v>44019.789999999994</v>
      </c>
    </row>
    <row r="84" spans="1:11" x14ac:dyDescent="0.25">
      <c r="A84" s="62" t="s">
        <v>31</v>
      </c>
      <c r="B84" s="61">
        <f>313794.95+17319.38</f>
        <v>331114.33</v>
      </c>
      <c r="C84" s="63"/>
      <c r="D84" s="64">
        <v>108885.42</v>
      </c>
      <c r="E84" s="65"/>
      <c r="F84" s="61"/>
      <c r="G84" s="66"/>
      <c r="H84" s="67"/>
      <c r="I84" s="35"/>
      <c r="J84" s="15"/>
      <c r="K84" s="35"/>
    </row>
    <row r="85" spans="1:11" x14ac:dyDescent="0.25">
      <c r="A85" s="62" t="s">
        <v>32</v>
      </c>
      <c r="B85" s="61">
        <v>305045.36</v>
      </c>
      <c r="C85" s="63"/>
      <c r="D85" s="64">
        <v>990770.01</v>
      </c>
      <c r="E85" s="65"/>
      <c r="F85" s="61">
        <v>361951.47</v>
      </c>
      <c r="G85" s="66"/>
      <c r="H85" s="67"/>
      <c r="I85" s="35"/>
      <c r="J85" s="15"/>
      <c r="K85" s="35"/>
    </row>
    <row r="86" spans="1:11" ht="15.75" thickBot="1" x14ac:dyDescent="0.3">
      <c r="A86" s="81" t="s">
        <v>33</v>
      </c>
      <c r="B86" s="82"/>
      <c r="C86" s="83"/>
      <c r="D86" s="84"/>
      <c r="E86" s="85"/>
      <c r="F86" s="82"/>
      <c r="G86" s="86"/>
      <c r="H86" s="87"/>
      <c r="I86" s="44"/>
      <c r="J86" s="43"/>
      <c r="K86" s="44"/>
    </row>
    <row r="87" spans="1:11" ht="19.5" thickBot="1" x14ac:dyDescent="0.35">
      <c r="A87" s="88" t="s">
        <v>38</v>
      </c>
      <c r="B87" s="89">
        <v>0</v>
      </c>
      <c r="C87" s="89">
        <f>SUM(C83:C86)</f>
        <v>6886.02</v>
      </c>
      <c r="D87" s="89">
        <v>0</v>
      </c>
      <c r="E87" s="89">
        <f>SUM(E83:E86)</f>
        <v>37083.769999999997</v>
      </c>
      <c r="F87" s="89">
        <v>0</v>
      </c>
      <c r="G87" s="89">
        <f>SUM(G83:G86)</f>
        <v>50</v>
      </c>
      <c r="H87" s="89">
        <f>SUM(H83:H86)</f>
        <v>3323257.39</v>
      </c>
      <c r="I87" s="89">
        <f>SUM(I83:I86)</f>
        <v>0</v>
      </c>
      <c r="J87" s="89">
        <f>SUM(J83:J86)</f>
        <v>3323257.39</v>
      </c>
      <c r="K87" s="89">
        <f>SUM(K83:K86)</f>
        <v>44019.789999999994</v>
      </c>
    </row>
    <row r="89" spans="1:11" ht="64.5" customHeight="1" x14ac:dyDescent="0.25">
      <c r="A89" s="291" t="s">
        <v>42</v>
      </c>
      <c r="B89" s="291"/>
      <c r="C89" s="291"/>
      <c r="D89" s="291"/>
      <c r="E89" s="291"/>
      <c r="F89" s="291"/>
      <c r="G89" s="291"/>
      <c r="H89" s="291"/>
      <c r="I89" s="291"/>
      <c r="J89" s="291"/>
      <c r="K89" s="291"/>
    </row>
  </sheetData>
  <mergeCells count="9">
    <mergeCell ref="L6:R25"/>
    <mergeCell ref="B61:K66"/>
    <mergeCell ref="A89:K89"/>
    <mergeCell ref="A81:A82"/>
    <mergeCell ref="B81:C81"/>
    <mergeCell ref="D81:E81"/>
    <mergeCell ref="F81:G81"/>
    <mergeCell ref="H81:I81"/>
    <mergeCell ref="J81:K81"/>
  </mergeCells>
  <conditionalFormatting sqref="A81:B81">
    <cfRule type="cellIs" dxfId="24" priority="4" stopIfTrue="1" operator="equal">
      <formula>$C$16</formula>
    </cfRule>
  </conditionalFormatting>
  <conditionalFormatting sqref="D81">
    <cfRule type="cellIs" dxfId="23" priority="3" stopIfTrue="1" operator="equal">
      <formula>$C$16</formula>
    </cfRule>
  </conditionalFormatting>
  <conditionalFormatting sqref="F81">
    <cfRule type="cellIs" dxfId="22" priority="2" stopIfTrue="1" operator="equal">
      <formula>$C$16</formula>
    </cfRule>
  </conditionalFormatting>
  <conditionalFormatting sqref="H81 J81">
    <cfRule type="cellIs" dxfId="21" priority="1" stopIfTrue="1" operator="equal">
      <formula>$C$16</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63BC0-38EA-4A0D-83B3-67A5AC617A61}">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7ED37-FE03-467C-A136-153DDD85F2D3}">
  <sheetPr>
    <tabColor indexed="51"/>
    <pageSetUpPr fitToPage="1"/>
  </sheetPr>
  <dimension ref="A1:Q99"/>
  <sheetViews>
    <sheetView showGridLines="0" zoomScale="70" zoomScaleNormal="70" zoomScalePageLayoutView="30" workbookViewId="0">
      <selection activeCell="B22" sqref="B22"/>
    </sheetView>
  </sheetViews>
  <sheetFormatPr baseColWidth="10" defaultColWidth="10.7109375" defaultRowHeight="15" x14ac:dyDescent="0.25"/>
  <cols>
    <col min="1" max="1" width="2.5703125" style="95" customWidth="1"/>
    <col min="2" max="2" width="98.42578125" style="95" customWidth="1"/>
    <col min="3" max="3" width="23" style="95" customWidth="1"/>
    <col min="4" max="4" width="19.140625" style="95" customWidth="1"/>
    <col min="5" max="5" width="16.42578125" style="95" customWidth="1"/>
    <col min="6" max="6" width="17.42578125" style="95" customWidth="1"/>
    <col min="7" max="7" width="16.42578125" style="95" customWidth="1"/>
    <col min="8" max="8" width="17.42578125" style="95" customWidth="1"/>
    <col min="9" max="9" width="16.42578125" style="95" customWidth="1"/>
    <col min="10" max="10" width="21.28515625" style="95" customWidth="1"/>
    <col min="11" max="11" width="18.42578125" style="95" customWidth="1"/>
    <col min="12" max="12" width="15.42578125" style="95" customWidth="1"/>
    <col min="13" max="13" width="20.42578125" style="95" customWidth="1"/>
    <col min="14" max="14" width="14.42578125" style="95" customWidth="1"/>
    <col min="15" max="15" width="16.140625" style="95" customWidth="1"/>
    <col min="16" max="16" width="13.5703125" style="95" customWidth="1"/>
    <col min="17" max="17" width="13.42578125" style="95" customWidth="1"/>
    <col min="18" max="18" width="11.42578125" style="95" customWidth="1"/>
    <col min="19" max="19" width="2.42578125" style="95" customWidth="1"/>
    <col min="20" max="20" width="1.140625" style="95" customWidth="1"/>
    <col min="21" max="21" width="3.42578125" style="95" customWidth="1"/>
    <col min="22" max="22" width="17" style="95" customWidth="1"/>
    <col min="23" max="23" width="15" style="95" customWidth="1"/>
    <col min="24" max="24" width="11.42578125" style="95" customWidth="1"/>
    <col min="25" max="25" width="13.42578125" style="95" customWidth="1"/>
    <col min="26" max="26" width="16.85546875" style="95" customWidth="1"/>
    <col min="27" max="27" width="11.42578125" style="95" customWidth="1"/>
    <col min="28" max="28" width="2" style="95" customWidth="1"/>
    <col min="29" max="29" width="3.42578125" style="95" customWidth="1"/>
    <col min="30" max="30" width="2.42578125" style="95" customWidth="1"/>
    <col min="31" max="31" width="40.5703125" style="95" customWidth="1"/>
    <col min="32" max="32" width="15.42578125" style="95" customWidth="1"/>
    <col min="33" max="16384" width="10.7109375" style="95"/>
  </cols>
  <sheetData>
    <row r="1" spans="2:13" ht="29.25" customHeight="1" x14ac:dyDescent="0.25"/>
    <row r="2" spans="2:13" ht="15.75" customHeight="1" x14ac:dyDescent="0.25">
      <c r="B2" s="299" t="s">
        <v>45</v>
      </c>
      <c r="C2" s="299"/>
      <c r="D2" s="299"/>
      <c r="E2" s="299"/>
      <c r="F2" s="299"/>
      <c r="G2" s="299"/>
      <c r="H2" s="299"/>
      <c r="I2" s="299"/>
      <c r="J2" s="299"/>
      <c r="K2" s="96"/>
      <c r="L2" s="96"/>
      <c r="M2" s="96"/>
    </row>
    <row r="3" spans="2:13" ht="4.5" customHeight="1" x14ac:dyDescent="0.25"/>
    <row r="4" spans="2:13" ht="14.25" customHeight="1" x14ac:dyDescent="0.25">
      <c r="B4" s="97" t="s">
        <v>46</v>
      </c>
      <c r="C4" s="300" t="s">
        <v>47</v>
      </c>
      <c r="D4" s="300"/>
      <c r="E4" s="301" t="s">
        <v>48</v>
      </c>
      <c r="F4" s="301"/>
      <c r="G4" s="302"/>
      <c r="H4" s="302"/>
      <c r="I4" s="302"/>
      <c r="J4" s="302"/>
    </row>
    <row r="5" spans="2:13" ht="3" customHeight="1" x14ac:dyDescent="0.25">
      <c r="B5" s="99"/>
      <c r="E5" s="100"/>
      <c r="F5" s="100"/>
    </row>
    <row r="6" spans="2:13" x14ac:dyDescent="0.25">
      <c r="B6" s="97" t="s">
        <v>49</v>
      </c>
      <c r="C6" s="303" t="s">
        <v>160</v>
      </c>
      <c r="D6" s="303"/>
      <c r="E6" s="301" t="s">
        <v>50</v>
      </c>
      <c r="F6" s="301"/>
      <c r="G6" s="98"/>
      <c r="H6" s="101" t="s">
        <v>52</v>
      </c>
      <c r="I6" s="304"/>
      <c r="J6" s="304"/>
    </row>
    <row r="7" spans="2:13" ht="3" customHeight="1" x14ac:dyDescent="0.25">
      <c r="B7" s="99"/>
      <c r="E7" s="100"/>
      <c r="F7" s="100"/>
      <c r="H7" s="99"/>
    </row>
    <row r="8" spans="2:13" x14ac:dyDescent="0.25">
      <c r="B8" s="97" t="s">
        <v>53</v>
      </c>
      <c r="C8" s="303" t="s">
        <v>54</v>
      </c>
      <c r="D8" s="303"/>
      <c r="E8" s="100"/>
      <c r="F8" s="97"/>
      <c r="G8" s="98"/>
      <c r="H8" s="97"/>
      <c r="I8" s="300"/>
      <c r="J8" s="300"/>
    </row>
    <row r="9" spans="2:13" ht="3" customHeight="1" x14ac:dyDescent="0.25">
      <c r="B9" s="100"/>
      <c r="C9" s="102">
        <v>39825</v>
      </c>
      <c r="E9" s="100"/>
      <c r="F9" s="100"/>
    </row>
    <row r="10" spans="2:13" x14ac:dyDescent="0.25">
      <c r="B10" s="97" t="s">
        <v>55</v>
      </c>
      <c r="C10" s="305">
        <v>44562</v>
      </c>
      <c r="D10" s="305"/>
      <c r="E10" s="306" t="s">
        <v>56</v>
      </c>
      <c r="F10" s="306"/>
      <c r="G10" s="300" t="s">
        <v>57</v>
      </c>
      <c r="H10" s="300"/>
      <c r="I10" s="300"/>
      <c r="J10" s="300"/>
    </row>
    <row r="11" spans="2:13" ht="5.25" customHeight="1" x14ac:dyDescent="0.25"/>
    <row r="12" spans="2:13" ht="15" customHeight="1" x14ac:dyDescent="0.25">
      <c r="B12" s="97" t="s">
        <v>58</v>
      </c>
      <c r="C12" s="296"/>
      <c r="D12" s="296"/>
      <c r="E12" s="297" t="s">
        <v>59</v>
      </c>
      <c r="F12" s="297"/>
      <c r="G12" s="298" t="s">
        <v>60</v>
      </c>
      <c r="H12" s="298"/>
      <c r="I12" s="298"/>
      <c r="J12" s="298"/>
    </row>
    <row r="13" spans="2:13" ht="5.25" customHeight="1" x14ac:dyDescent="0.25"/>
    <row r="14" spans="2:13" ht="15.75" customHeight="1" x14ac:dyDescent="0.25">
      <c r="B14" s="299" t="s">
        <v>61</v>
      </c>
      <c r="C14" s="299"/>
      <c r="D14" s="299"/>
      <c r="E14" s="299"/>
      <c r="F14" s="299"/>
      <c r="G14" s="299"/>
      <c r="H14" s="299"/>
      <c r="I14" s="299"/>
      <c r="J14" s="299"/>
    </row>
    <row r="15" spans="2:13" ht="3" customHeight="1" x14ac:dyDescent="0.25"/>
    <row r="16" spans="2:13" x14ac:dyDescent="0.25">
      <c r="B16" s="97" t="s">
        <v>62</v>
      </c>
      <c r="C16" s="98"/>
      <c r="D16" s="97" t="s">
        <v>63</v>
      </c>
      <c r="E16" s="103">
        <v>44562</v>
      </c>
      <c r="F16" s="104" t="s">
        <v>64</v>
      </c>
      <c r="G16" s="103">
        <v>44742</v>
      </c>
      <c r="H16" s="309" t="s">
        <v>65</v>
      </c>
      <c r="I16" s="309"/>
      <c r="J16" s="103">
        <v>44830</v>
      </c>
    </row>
    <row r="17" spans="2:17" ht="3" customHeight="1" x14ac:dyDescent="0.25"/>
    <row r="18" spans="2:17" x14ac:dyDescent="0.25">
      <c r="B18" s="310" t="s">
        <v>66</v>
      </c>
      <c r="C18" s="310"/>
      <c r="D18" s="311" t="s">
        <v>67</v>
      </c>
      <c r="E18" s="311"/>
      <c r="F18" s="311"/>
    </row>
    <row r="19" spans="2:17" ht="3" customHeight="1" x14ac:dyDescent="0.25"/>
    <row r="20" spans="2:17" ht="5.25" customHeight="1" x14ac:dyDescent="0.25"/>
    <row r="21" spans="2:17" ht="15.75" customHeight="1" thickBot="1" x14ac:dyDescent="0.3">
      <c r="B21" s="299" t="s">
        <v>178</v>
      </c>
      <c r="C21" s="299"/>
      <c r="D21" s="299"/>
      <c r="E21" s="299"/>
      <c r="F21" s="299"/>
      <c r="G21" s="299"/>
      <c r="H21" s="299"/>
      <c r="I21" s="299"/>
      <c r="J21" s="299"/>
    </row>
    <row r="22" spans="2:17" ht="19.5" thickBot="1" x14ac:dyDescent="0.35">
      <c r="B22" s="109" t="s">
        <v>77</v>
      </c>
      <c r="C22" s="110"/>
      <c r="D22" s="110"/>
      <c r="E22" s="110"/>
      <c r="F22" s="110"/>
      <c r="G22" s="110"/>
      <c r="H22" s="111" t="s">
        <v>78</v>
      </c>
      <c r="I22" s="110"/>
      <c r="J22" s="112"/>
      <c r="K22" s="112"/>
      <c r="L22" s="113"/>
      <c r="M22" s="114"/>
      <c r="N22" s="115"/>
      <c r="Q22" s="105"/>
    </row>
    <row r="23" spans="2:17" ht="18.75" x14ac:dyDescent="0.3">
      <c r="B23" s="116"/>
      <c r="C23" s="117"/>
      <c r="D23" s="117"/>
      <c r="E23" s="117"/>
      <c r="F23" s="117"/>
      <c r="G23" s="117"/>
      <c r="H23" s="117"/>
      <c r="I23" s="117"/>
      <c r="J23" s="117"/>
      <c r="K23" s="118"/>
      <c r="L23" s="118"/>
      <c r="M23" s="117"/>
      <c r="N23" s="115"/>
      <c r="Q23" s="105"/>
    </row>
    <row r="24" spans="2:17" ht="18.75" x14ac:dyDescent="0.3">
      <c r="B24" s="116" t="s">
        <v>79</v>
      </c>
      <c r="C24" s="117"/>
      <c r="D24" s="117"/>
      <c r="E24" s="117"/>
      <c r="F24" s="117"/>
      <c r="G24" s="117"/>
      <c r="H24" s="117"/>
      <c r="I24" s="117"/>
      <c r="J24" s="117"/>
      <c r="K24" s="118"/>
      <c r="L24" s="118"/>
      <c r="M24" s="117"/>
      <c r="N24" s="115"/>
      <c r="Q24" s="105"/>
    </row>
    <row r="25" spans="2:17" ht="15.75" thickBot="1" x14ac:dyDescent="0.3">
      <c r="C25" s="119"/>
      <c r="D25" s="119"/>
      <c r="E25" s="119"/>
      <c r="F25" s="119"/>
      <c r="G25" s="119"/>
      <c r="I25" s="119"/>
    </row>
    <row r="26" spans="2:17" ht="45" x14ac:dyDescent="0.25">
      <c r="B26" s="307"/>
      <c r="C26" s="307"/>
      <c r="D26" s="120" t="s">
        <v>80</v>
      </c>
      <c r="E26" s="121" t="s">
        <v>81</v>
      </c>
      <c r="F26" s="121" t="s">
        <v>82</v>
      </c>
      <c r="G26" s="121" t="s">
        <v>83</v>
      </c>
      <c r="H26" s="122" t="s">
        <v>23</v>
      </c>
      <c r="I26" s="123"/>
    </row>
    <row r="27" spans="2:17" x14ac:dyDescent="0.25">
      <c r="B27" s="308" t="s">
        <v>84</v>
      </c>
      <c r="C27" s="308"/>
      <c r="D27" s="125">
        <v>0</v>
      </c>
      <c r="E27" s="126">
        <v>0</v>
      </c>
      <c r="F27" s="126">
        <v>0</v>
      </c>
      <c r="G27" s="126">
        <v>0</v>
      </c>
      <c r="H27" s="127">
        <f>SUM(E27:G27)</f>
        <v>0</v>
      </c>
      <c r="I27" s="128"/>
      <c r="J27" s="128"/>
    </row>
    <row r="28" spans="2:17" ht="15.75" thickBot="1" x14ac:dyDescent="0.3">
      <c r="B28" s="312" t="s">
        <v>85</v>
      </c>
      <c r="C28" s="312"/>
      <c r="D28" s="130">
        <v>3</v>
      </c>
      <c r="E28" s="131">
        <v>3</v>
      </c>
      <c r="F28" s="131">
        <v>0</v>
      </c>
      <c r="G28" s="131">
        <v>0</v>
      </c>
      <c r="H28" s="132">
        <f>SUM(E28:G28)</f>
        <v>3</v>
      </c>
    </row>
    <row r="29" spans="2:17" ht="15.75" x14ac:dyDescent="0.25">
      <c r="B29" s="133" t="s">
        <v>86</v>
      </c>
    </row>
    <row r="31" spans="2:17" ht="18.75" x14ac:dyDescent="0.3">
      <c r="B31" s="116" t="s">
        <v>87</v>
      </c>
    </row>
    <row r="33" spans="2:9" x14ac:dyDescent="0.25">
      <c r="B33" s="134"/>
      <c r="C33" s="135" t="s">
        <v>88</v>
      </c>
      <c r="D33" s="135" t="s">
        <v>89</v>
      </c>
      <c r="E33" s="136" t="s">
        <v>90</v>
      </c>
      <c r="I33" s="123"/>
    </row>
    <row r="34" spans="2:9" ht="15.75" thickBot="1" x14ac:dyDescent="0.3">
      <c r="B34" s="129" t="s">
        <v>91</v>
      </c>
      <c r="C34" s="137">
        <v>3</v>
      </c>
      <c r="D34" s="137">
        <v>3</v>
      </c>
      <c r="E34" s="138">
        <f>+C34-D34</f>
        <v>0</v>
      </c>
      <c r="F34" s="99"/>
      <c r="G34" s="139"/>
      <c r="I34" s="128"/>
    </row>
    <row r="35" spans="2:9" x14ac:dyDescent="0.25">
      <c r="B35" s="140"/>
    </row>
    <row r="36" spans="2:9" ht="18.75" x14ac:dyDescent="0.3">
      <c r="B36" s="116" t="s">
        <v>92</v>
      </c>
    </row>
    <row r="38" spans="2:9" ht="30" x14ac:dyDescent="0.25">
      <c r="B38" s="134"/>
      <c r="C38" s="135" t="s">
        <v>93</v>
      </c>
      <c r="D38" s="135" t="s">
        <v>94</v>
      </c>
      <c r="E38" s="135" t="s">
        <v>95</v>
      </c>
      <c r="F38" s="135" t="s">
        <v>96</v>
      </c>
      <c r="G38" s="141" t="s">
        <v>97</v>
      </c>
      <c r="H38" s="142"/>
      <c r="I38" s="123"/>
    </row>
    <row r="39" spans="2:9" ht="15.75" thickBot="1" x14ac:dyDescent="0.3">
      <c r="B39" s="129" t="s">
        <v>98</v>
      </c>
      <c r="C39" s="137" t="s">
        <v>99</v>
      </c>
      <c r="D39" s="137" t="s">
        <v>99</v>
      </c>
      <c r="E39" s="137" t="s">
        <v>99</v>
      </c>
      <c r="F39" s="137" t="s">
        <v>99</v>
      </c>
      <c r="G39" s="143">
        <v>0</v>
      </c>
      <c r="H39" s="144"/>
      <c r="I39" s="108"/>
    </row>
    <row r="40" spans="2:9" x14ac:dyDescent="0.25">
      <c r="B40" s="140"/>
    </row>
    <row r="41" spans="2:9" ht="18.75" x14ac:dyDescent="0.3">
      <c r="B41" s="116" t="s">
        <v>100</v>
      </c>
    </row>
    <row r="43" spans="2:9" x14ac:dyDescent="0.25">
      <c r="B43" s="134"/>
      <c r="C43" s="145" t="s">
        <v>101</v>
      </c>
      <c r="D43" s="145" t="s">
        <v>102</v>
      </c>
      <c r="E43" s="146" t="s">
        <v>103</v>
      </c>
    </row>
    <row r="44" spans="2:9" x14ac:dyDescent="0.25">
      <c r="B44" s="124" t="s">
        <v>104</v>
      </c>
      <c r="C44" s="125">
        <v>0</v>
      </c>
      <c r="D44" s="147"/>
      <c r="E44" s="148">
        <f>C44-D44</f>
        <v>0</v>
      </c>
    </row>
    <row r="45" spans="2:9" ht="15.75" thickBot="1" x14ac:dyDescent="0.3">
      <c r="B45" s="129" t="s">
        <v>105</v>
      </c>
      <c r="C45" s="149">
        <v>0</v>
      </c>
      <c r="D45" s="150"/>
      <c r="E45" s="148">
        <f>C45-D45</f>
        <v>0</v>
      </c>
    </row>
    <row r="46" spans="2:9" x14ac:dyDescent="0.25">
      <c r="B46" s="151"/>
    </row>
    <row r="47" spans="2:9" ht="18.75" x14ac:dyDescent="0.3">
      <c r="B47" s="116" t="s">
        <v>106</v>
      </c>
    </row>
    <row r="49" spans="2:14" x14ac:dyDescent="0.25">
      <c r="B49" s="152"/>
      <c r="C49" s="153" t="s">
        <v>2</v>
      </c>
      <c r="D49" s="153" t="s">
        <v>3</v>
      </c>
      <c r="E49" s="153" t="s">
        <v>4</v>
      </c>
      <c r="F49" s="153" t="s">
        <v>68</v>
      </c>
      <c r="G49" s="153" t="s">
        <v>69</v>
      </c>
      <c r="H49" s="153" t="s">
        <v>70</v>
      </c>
      <c r="I49" s="153" t="s">
        <v>71</v>
      </c>
      <c r="J49" s="153" t="s">
        <v>72</v>
      </c>
      <c r="K49" s="153" t="s">
        <v>73</v>
      </c>
      <c r="L49" s="153" t="s">
        <v>74</v>
      </c>
      <c r="M49" s="153" t="s">
        <v>75</v>
      </c>
      <c r="N49" s="154" t="s">
        <v>76</v>
      </c>
    </row>
    <row r="50" spans="2:14" ht="15" customHeight="1" x14ac:dyDescent="0.25">
      <c r="B50" s="155" t="s">
        <v>107</v>
      </c>
      <c r="C50" s="156">
        <v>0</v>
      </c>
      <c r="D50" s="156">
        <v>0</v>
      </c>
      <c r="E50" s="156"/>
      <c r="F50" s="156"/>
      <c r="G50" s="157"/>
      <c r="H50" s="157"/>
      <c r="I50" s="157"/>
      <c r="J50" s="157"/>
      <c r="K50" s="158"/>
      <c r="L50" s="158"/>
      <c r="M50" s="158"/>
      <c r="N50" s="158"/>
    </row>
    <row r="51" spans="2:14" ht="15" customHeight="1" x14ac:dyDescent="0.25">
      <c r="B51" s="155" t="s">
        <v>108</v>
      </c>
      <c r="C51" s="156">
        <v>0</v>
      </c>
      <c r="D51" s="156">
        <v>0</v>
      </c>
      <c r="E51" s="156"/>
      <c r="F51" s="156"/>
      <c r="G51" s="157"/>
      <c r="H51" s="157"/>
      <c r="I51" s="157"/>
      <c r="J51" s="157"/>
      <c r="K51" s="158"/>
      <c r="L51" s="158"/>
      <c r="M51" s="158"/>
      <c r="N51" s="158"/>
    </row>
    <row r="52" spans="2:14" ht="15" customHeight="1" x14ac:dyDescent="0.25">
      <c r="B52" s="155" t="s">
        <v>109</v>
      </c>
      <c r="C52" s="156">
        <v>0</v>
      </c>
      <c r="D52" s="156">
        <v>0</v>
      </c>
      <c r="E52" s="156"/>
      <c r="F52" s="156"/>
      <c r="G52" s="157"/>
      <c r="H52" s="157"/>
      <c r="I52" s="157"/>
      <c r="J52" s="157"/>
      <c r="K52" s="158"/>
      <c r="L52" s="158"/>
      <c r="M52" s="158"/>
      <c r="N52" s="158"/>
    </row>
    <row r="53" spans="2:14" ht="15" customHeight="1" x14ac:dyDescent="0.25">
      <c r="B53" s="159" t="s">
        <v>110</v>
      </c>
      <c r="C53" s="160">
        <v>0</v>
      </c>
      <c r="D53" s="160">
        <f t="shared" ref="D53:F55" si="0">+C53+D50</f>
        <v>0</v>
      </c>
      <c r="E53" s="160">
        <f t="shared" si="0"/>
        <v>0</v>
      </c>
      <c r="F53" s="160">
        <f t="shared" si="0"/>
        <v>0</v>
      </c>
      <c r="G53" s="161"/>
      <c r="H53" s="161"/>
      <c r="I53" s="161"/>
      <c r="J53" s="161"/>
      <c r="K53" s="161"/>
      <c r="L53" s="161">
        <f t="shared" ref="L53:N55" si="1">+K53+L50</f>
        <v>0</v>
      </c>
      <c r="M53" s="162">
        <f t="shared" si="1"/>
        <v>0</v>
      </c>
      <c r="N53" s="162">
        <f t="shared" si="1"/>
        <v>0</v>
      </c>
    </row>
    <row r="54" spans="2:14" ht="15" customHeight="1" x14ac:dyDescent="0.25">
      <c r="B54" s="159" t="s">
        <v>111</v>
      </c>
      <c r="C54" s="160">
        <f>C51</f>
        <v>0</v>
      </c>
      <c r="D54" s="160">
        <f t="shared" si="0"/>
        <v>0</v>
      </c>
      <c r="E54" s="160">
        <f t="shared" si="0"/>
        <v>0</v>
      </c>
      <c r="F54" s="160">
        <f t="shared" si="0"/>
        <v>0</v>
      </c>
      <c r="G54" s="161"/>
      <c r="H54" s="161"/>
      <c r="I54" s="161"/>
      <c r="J54" s="161"/>
      <c r="K54" s="161"/>
      <c r="L54" s="161">
        <f t="shared" si="1"/>
        <v>0</v>
      </c>
      <c r="M54" s="162">
        <f t="shared" si="1"/>
        <v>0</v>
      </c>
      <c r="N54" s="162">
        <f t="shared" si="1"/>
        <v>0</v>
      </c>
    </row>
    <row r="55" spans="2:14" x14ac:dyDescent="0.25">
      <c r="B55" s="163" t="s">
        <v>112</v>
      </c>
      <c r="C55" s="160">
        <f>+C52</f>
        <v>0</v>
      </c>
      <c r="D55" s="160">
        <f t="shared" si="0"/>
        <v>0</v>
      </c>
      <c r="E55" s="160">
        <f t="shared" si="0"/>
        <v>0</v>
      </c>
      <c r="F55" s="160">
        <v>0</v>
      </c>
      <c r="G55" s="161"/>
      <c r="H55" s="161"/>
      <c r="I55" s="161"/>
      <c r="J55" s="161"/>
      <c r="K55" s="161"/>
      <c r="L55" s="161">
        <f t="shared" si="1"/>
        <v>0</v>
      </c>
      <c r="M55" s="162">
        <f t="shared" si="1"/>
        <v>0</v>
      </c>
      <c r="N55" s="162">
        <f t="shared" si="1"/>
        <v>0</v>
      </c>
    </row>
    <row r="56" spans="2:14" x14ac:dyDescent="0.25">
      <c r="J56" s="164"/>
      <c r="K56" s="165"/>
      <c r="M56" s="166"/>
    </row>
    <row r="57" spans="2:14" x14ac:dyDescent="0.25">
      <c r="B57" s="95" t="s">
        <v>113</v>
      </c>
      <c r="J57" s="164"/>
      <c r="K57" s="165"/>
      <c r="M57" s="166"/>
    </row>
    <row r="58" spans="2:14" x14ac:dyDescent="0.25">
      <c r="J58" s="164"/>
      <c r="K58" s="166"/>
      <c r="M58" s="166"/>
    </row>
    <row r="60" spans="2:14" ht="18.75" hidden="1" x14ac:dyDescent="0.3">
      <c r="B60" s="116" t="s">
        <v>114</v>
      </c>
    </row>
    <row r="61" spans="2:14" hidden="1" x14ac:dyDescent="0.25"/>
    <row r="62" spans="2:14" ht="70.5" hidden="1" customHeight="1" x14ac:dyDescent="0.25">
      <c r="B62" s="167" t="s">
        <v>115</v>
      </c>
      <c r="C62" s="168" t="s">
        <v>116</v>
      </c>
      <c r="D62" s="168" t="s">
        <v>117</v>
      </c>
      <c r="E62" s="168" t="s">
        <v>118</v>
      </c>
      <c r="F62" s="168" t="s">
        <v>119</v>
      </c>
      <c r="G62" s="168" t="s">
        <v>120</v>
      </c>
      <c r="H62" s="168" t="s">
        <v>121</v>
      </c>
      <c r="I62" s="168" t="s">
        <v>122</v>
      </c>
      <c r="J62" s="168" t="s">
        <v>123</v>
      </c>
      <c r="K62" s="169" t="s">
        <v>124</v>
      </c>
    </row>
    <row r="63" spans="2:14" ht="15.75" hidden="1" thickBot="1" x14ac:dyDescent="0.3">
      <c r="B63" s="313" t="s">
        <v>51</v>
      </c>
      <c r="C63" s="170" t="s">
        <v>125</v>
      </c>
      <c r="D63" s="171"/>
      <c r="E63" s="172" t="str">
        <f t="shared" ref="E63:E68" si="2">IF(ISBLANK(D63),"",D63*30)</f>
        <v/>
      </c>
      <c r="F63" s="173"/>
      <c r="G63" s="174" t="str">
        <f t="shared" ref="G63:G68" si="3">IF(AND(E63&gt;0,F63&gt;0),(F63*E63),"")</f>
        <v/>
      </c>
      <c r="H63" s="175"/>
      <c r="I63" s="176" t="str">
        <f t="shared" ref="I63:I68" si="4">IF(AND(G63&gt;0,H63&gt;0),H63/G63,"")</f>
        <v/>
      </c>
      <c r="J63" s="171"/>
      <c r="K63" s="177" t="str">
        <f t="shared" ref="K63:K68" si="5">IF(AND(I63&gt;0,J63&gt;0),I63-J63,"")</f>
        <v/>
      </c>
    </row>
    <row r="64" spans="2:14" ht="15.75" hidden="1" thickBot="1" x14ac:dyDescent="0.3">
      <c r="B64" s="313"/>
      <c r="C64" s="170" t="s">
        <v>126</v>
      </c>
      <c r="D64" s="171"/>
      <c r="E64" s="172" t="str">
        <f t="shared" si="2"/>
        <v/>
      </c>
      <c r="F64" s="173"/>
      <c r="G64" s="174" t="str">
        <f t="shared" si="3"/>
        <v/>
      </c>
      <c r="H64" s="175"/>
      <c r="I64" s="176" t="str">
        <f t="shared" si="4"/>
        <v/>
      </c>
      <c r="J64" s="171"/>
      <c r="K64" s="177" t="str">
        <f t="shared" si="5"/>
        <v/>
      </c>
    </row>
    <row r="65" spans="1:17" ht="15.75" hidden="1" thickBot="1" x14ac:dyDescent="0.3">
      <c r="B65" s="313"/>
      <c r="C65" s="170" t="s">
        <v>127</v>
      </c>
      <c r="D65" s="171"/>
      <c r="E65" s="172" t="str">
        <f t="shared" si="2"/>
        <v/>
      </c>
      <c r="F65" s="173"/>
      <c r="G65" s="174" t="str">
        <f t="shared" si="3"/>
        <v/>
      </c>
      <c r="H65" s="175"/>
      <c r="I65" s="176" t="str">
        <f t="shared" si="4"/>
        <v/>
      </c>
      <c r="J65" s="171"/>
      <c r="K65" s="177" t="str">
        <f t="shared" si="5"/>
        <v/>
      </c>
    </row>
    <row r="66" spans="1:17" ht="15.75" hidden="1" thickBot="1" x14ac:dyDescent="0.3">
      <c r="B66" s="313"/>
      <c r="C66" s="178" t="s">
        <v>128</v>
      </c>
      <c r="D66" s="179"/>
      <c r="E66" s="172" t="str">
        <f t="shared" si="2"/>
        <v/>
      </c>
      <c r="F66" s="173"/>
      <c r="G66" s="174" t="str">
        <f t="shared" si="3"/>
        <v/>
      </c>
      <c r="H66" s="180"/>
      <c r="I66" s="176" t="str">
        <f t="shared" si="4"/>
        <v/>
      </c>
      <c r="J66" s="179"/>
      <c r="K66" s="177" t="str">
        <f t="shared" si="5"/>
        <v/>
      </c>
    </row>
    <row r="67" spans="1:17" ht="15.75" hidden="1" thickBot="1" x14ac:dyDescent="0.3">
      <c r="B67" s="313"/>
      <c r="C67" s="181" t="s">
        <v>129</v>
      </c>
      <c r="D67" s="182"/>
      <c r="E67" s="172" t="str">
        <f t="shared" si="2"/>
        <v/>
      </c>
      <c r="F67" s="173"/>
      <c r="G67" s="174" t="str">
        <f t="shared" si="3"/>
        <v/>
      </c>
      <c r="H67" s="183"/>
      <c r="I67" s="176" t="str">
        <f t="shared" si="4"/>
        <v/>
      </c>
      <c r="J67" s="179"/>
      <c r="K67" s="177" t="str">
        <f t="shared" si="5"/>
        <v/>
      </c>
    </row>
    <row r="68" spans="1:17" ht="15.75" hidden="1" thickBot="1" x14ac:dyDescent="0.3">
      <c r="B68" s="313"/>
      <c r="C68" s="184"/>
      <c r="D68" s="185"/>
      <c r="E68" s="186" t="str">
        <f t="shared" si="2"/>
        <v/>
      </c>
      <c r="F68" s="187"/>
      <c r="G68" s="188" t="str">
        <f t="shared" si="3"/>
        <v/>
      </c>
      <c r="H68" s="189"/>
      <c r="I68" s="190" t="str">
        <f t="shared" si="4"/>
        <v/>
      </c>
      <c r="J68" s="191"/>
      <c r="K68" s="192" t="str">
        <f t="shared" si="5"/>
        <v/>
      </c>
    </row>
    <row r="69" spans="1:17" x14ac:dyDescent="0.25">
      <c r="B69" s="193"/>
    </row>
    <row r="70" spans="1:17" x14ac:dyDescent="0.25">
      <c r="J70" s="117"/>
      <c r="K70" s="117"/>
    </row>
    <row r="71" spans="1:17" ht="19.5" thickBot="1" x14ac:dyDescent="0.35">
      <c r="B71" s="194" t="s">
        <v>130</v>
      </c>
      <c r="C71" s="195"/>
      <c r="D71" s="195"/>
      <c r="E71" s="196"/>
      <c r="F71" s="196"/>
      <c r="G71" s="196"/>
      <c r="H71" s="197"/>
      <c r="I71" s="198"/>
      <c r="J71" s="199"/>
      <c r="K71" s="200" t="s">
        <v>131</v>
      </c>
      <c r="L71" s="196"/>
      <c r="M71" s="199"/>
      <c r="N71" s="199"/>
    </row>
    <row r="73" spans="1:17" ht="25.5" x14ac:dyDescent="0.25">
      <c r="B73" s="314" t="s">
        <v>132</v>
      </c>
      <c r="C73" s="314"/>
      <c r="D73" s="314"/>
      <c r="E73" s="201" t="s">
        <v>133</v>
      </c>
      <c r="F73" s="202" t="s">
        <v>134</v>
      </c>
      <c r="G73" s="203"/>
      <c r="H73" s="204">
        <v>2022</v>
      </c>
      <c r="I73" s="204">
        <v>2023</v>
      </c>
      <c r="J73" s="204">
        <v>2024</v>
      </c>
      <c r="K73" s="204"/>
      <c r="L73" s="204"/>
      <c r="M73" s="204"/>
      <c r="N73" s="204"/>
      <c r="O73" s="204"/>
      <c r="P73" s="204"/>
      <c r="Q73" s="204"/>
    </row>
    <row r="74" spans="1:17" x14ac:dyDescent="0.25">
      <c r="B74" s="205"/>
      <c r="C74" s="206"/>
      <c r="D74" s="206"/>
      <c r="E74" s="207"/>
      <c r="F74" s="208"/>
      <c r="G74" s="209"/>
      <c r="H74" s="210"/>
      <c r="I74" s="210"/>
      <c r="J74" s="210"/>
      <c r="K74" s="210"/>
      <c r="L74" s="210"/>
      <c r="M74" s="210"/>
      <c r="N74" s="210"/>
      <c r="O74" s="210"/>
      <c r="P74" s="210"/>
      <c r="Q74" s="211"/>
    </row>
    <row r="75" spans="1:17" ht="15" customHeight="1" x14ac:dyDescent="0.25">
      <c r="A75" s="315" t="s">
        <v>135</v>
      </c>
      <c r="B75" s="316" t="s">
        <v>164</v>
      </c>
      <c r="C75" s="316"/>
      <c r="D75" s="316"/>
      <c r="E75" s="318" t="s">
        <v>99</v>
      </c>
      <c r="F75" s="317" t="s">
        <v>137</v>
      </c>
      <c r="G75" s="212" t="s">
        <v>138</v>
      </c>
      <c r="H75" s="214">
        <v>0.82</v>
      </c>
      <c r="I75" s="213"/>
      <c r="J75" s="214"/>
      <c r="K75" s="215"/>
      <c r="L75" s="216"/>
      <c r="M75" s="217"/>
      <c r="N75" s="218"/>
      <c r="O75" s="218"/>
      <c r="P75" s="219"/>
      <c r="Q75" s="219"/>
    </row>
    <row r="76" spans="1:17" x14ac:dyDescent="0.25">
      <c r="A76" s="315"/>
      <c r="B76" s="316"/>
      <c r="C76" s="316"/>
      <c r="D76" s="316"/>
      <c r="E76" s="318"/>
      <c r="F76" s="317"/>
      <c r="G76" s="212" t="s">
        <v>139</v>
      </c>
      <c r="H76" s="214">
        <f>908/1109</f>
        <v>0.81875563570784493</v>
      </c>
      <c r="I76" s="213"/>
      <c r="J76" s="214"/>
      <c r="K76" s="215"/>
      <c r="L76" s="220"/>
      <c r="M76" s="217"/>
      <c r="N76" s="218"/>
      <c r="O76" s="218"/>
      <c r="P76" s="263"/>
      <c r="Q76" s="263"/>
    </row>
    <row r="77" spans="1:17" ht="15" customHeight="1" x14ac:dyDescent="0.25">
      <c r="A77" s="315"/>
      <c r="B77" s="316" t="s">
        <v>165</v>
      </c>
      <c r="C77" s="316"/>
      <c r="D77" s="316"/>
      <c r="E77" s="318" t="s">
        <v>99</v>
      </c>
      <c r="F77" s="317" t="s">
        <v>137</v>
      </c>
      <c r="G77" s="221" t="s">
        <v>138</v>
      </c>
      <c r="H77" s="222">
        <v>42</v>
      </c>
      <c r="I77" s="222"/>
      <c r="J77" s="223"/>
      <c r="K77" s="215"/>
      <c r="L77" s="220"/>
      <c r="M77" s="217"/>
      <c r="N77" s="217"/>
      <c r="O77" s="217"/>
      <c r="P77" s="264"/>
      <c r="Q77" s="264"/>
    </row>
    <row r="78" spans="1:17" x14ac:dyDescent="0.25">
      <c r="A78" s="315"/>
      <c r="B78" s="316"/>
      <c r="C78" s="316"/>
      <c r="D78" s="316"/>
      <c r="E78" s="318"/>
      <c r="F78" s="317"/>
      <c r="G78" s="221" t="s">
        <v>139</v>
      </c>
      <c r="H78" s="222">
        <v>4</v>
      </c>
      <c r="I78" s="222"/>
      <c r="J78" s="223"/>
      <c r="K78" s="215"/>
      <c r="L78" s="220"/>
      <c r="M78" s="217"/>
      <c r="N78" s="217"/>
      <c r="O78" s="217"/>
      <c r="P78" s="264"/>
      <c r="Q78" s="264"/>
    </row>
    <row r="79" spans="1:17" ht="15" customHeight="1" x14ac:dyDescent="0.25">
      <c r="A79" s="315"/>
      <c r="B79" s="319" t="s">
        <v>166</v>
      </c>
      <c r="C79" s="319"/>
      <c r="D79" s="319"/>
      <c r="E79" s="318" t="s">
        <v>99</v>
      </c>
      <c r="F79" s="317" t="s">
        <v>137</v>
      </c>
      <c r="G79" s="212" t="s">
        <v>138</v>
      </c>
      <c r="H79" s="224">
        <v>728</v>
      </c>
      <c r="I79" s="224"/>
      <c r="J79" s="223"/>
      <c r="K79" s="215"/>
      <c r="L79" s="220"/>
      <c r="M79" s="217"/>
      <c r="N79" s="218"/>
      <c r="O79" s="218"/>
      <c r="P79" s="263"/>
      <c r="Q79" s="263"/>
    </row>
    <row r="80" spans="1:17" x14ac:dyDescent="0.25">
      <c r="A80" s="315"/>
      <c r="B80" s="319"/>
      <c r="C80" s="319"/>
      <c r="D80" s="319"/>
      <c r="E80" s="318"/>
      <c r="F80" s="317"/>
      <c r="G80" s="212" t="s">
        <v>139</v>
      </c>
      <c r="H80" s="224">
        <v>338</v>
      </c>
      <c r="I80" s="224"/>
      <c r="J80" s="223"/>
      <c r="K80" s="215"/>
      <c r="L80" s="220"/>
      <c r="M80" s="225"/>
      <c r="N80" s="218"/>
      <c r="O80" s="218"/>
      <c r="P80" s="263"/>
      <c r="Q80" s="263"/>
    </row>
    <row r="81" spans="2:17" ht="15" customHeight="1" x14ac:dyDescent="0.25">
      <c r="B81" s="320" t="s">
        <v>140</v>
      </c>
      <c r="C81" s="320"/>
      <c r="D81" s="320"/>
      <c r="E81" s="318" t="s">
        <v>99</v>
      </c>
      <c r="F81" s="317" t="s">
        <v>137</v>
      </c>
      <c r="G81" s="221" t="s">
        <v>138</v>
      </c>
      <c r="H81" s="269">
        <v>0.95</v>
      </c>
      <c r="I81" s="213"/>
      <c r="J81" s="214"/>
      <c r="K81" s="215"/>
      <c r="L81" s="220"/>
      <c r="M81" s="217"/>
      <c r="N81" s="218"/>
      <c r="O81" s="218"/>
      <c r="P81" s="264"/>
      <c r="Q81" s="264"/>
    </row>
    <row r="82" spans="2:17" x14ac:dyDescent="0.25">
      <c r="B82" s="320"/>
      <c r="C82" s="320"/>
      <c r="D82" s="320"/>
      <c r="E82" s="318"/>
      <c r="F82" s="317"/>
      <c r="G82" s="221" t="s">
        <v>139</v>
      </c>
      <c r="H82" s="269">
        <f>457/482</f>
        <v>0.94813278008298751</v>
      </c>
      <c r="I82" s="226"/>
      <c r="J82" s="214"/>
      <c r="K82" s="215"/>
      <c r="L82" s="220"/>
      <c r="M82" s="225"/>
      <c r="N82" s="218"/>
      <c r="O82" s="218"/>
      <c r="P82" s="264"/>
      <c r="Q82" s="264"/>
    </row>
    <row r="83" spans="2:17" ht="15" customHeight="1" x14ac:dyDescent="0.25">
      <c r="B83" s="316" t="s">
        <v>167</v>
      </c>
      <c r="C83" s="316"/>
      <c r="D83" s="316"/>
      <c r="E83" s="318">
        <v>1.4</v>
      </c>
      <c r="F83" s="317" t="s">
        <v>137</v>
      </c>
      <c r="G83" s="221" t="s">
        <v>138</v>
      </c>
      <c r="H83" s="224">
        <v>2080</v>
      </c>
      <c r="I83" s="220"/>
      <c r="J83" s="220"/>
      <c r="K83" s="215"/>
      <c r="L83" s="220"/>
      <c r="M83" s="217"/>
      <c r="N83" s="217"/>
      <c r="O83" s="217"/>
      <c r="P83" s="265"/>
      <c r="Q83" s="265"/>
    </row>
    <row r="84" spans="2:17" x14ac:dyDescent="0.25">
      <c r="B84" s="316"/>
      <c r="C84" s="316"/>
      <c r="D84" s="316"/>
      <c r="E84" s="318"/>
      <c r="F84" s="317"/>
      <c r="G84" s="221" t="s">
        <v>139</v>
      </c>
      <c r="H84" s="224">
        <v>1095</v>
      </c>
      <c r="I84" s="220"/>
      <c r="J84" s="220"/>
      <c r="K84" s="215"/>
      <c r="L84" s="220"/>
      <c r="M84" s="217"/>
      <c r="N84" s="217"/>
      <c r="O84" s="217"/>
      <c r="P84" s="265"/>
      <c r="Q84" s="265"/>
    </row>
    <row r="85" spans="2:17" ht="15" customHeight="1" x14ac:dyDescent="0.25">
      <c r="B85" s="320"/>
      <c r="C85" s="320"/>
      <c r="D85" s="320"/>
      <c r="E85" s="318">
        <v>1.3</v>
      </c>
      <c r="F85" s="317" t="s">
        <v>137</v>
      </c>
      <c r="G85" s="212" t="s">
        <v>138</v>
      </c>
      <c r="H85" s="227"/>
      <c r="I85" s="220"/>
      <c r="J85" s="220"/>
      <c r="K85" s="215"/>
      <c r="L85" s="220"/>
      <c r="M85" s="217"/>
      <c r="N85" s="218"/>
      <c r="O85" s="218"/>
      <c r="P85" s="263"/>
      <c r="Q85" s="263"/>
    </row>
    <row r="86" spans="2:17" x14ac:dyDescent="0.25">
      <c r="B86" s="320"/>
      <c r="C86" s="320"/>
      <c r="D86" s="320"/>
      <c r="E86" s="318"/>
      <c r="F86" s="317"/>
      <c r="G86" s="212" t="s">
        <v>139</v>
      </c>
      <c r="H86" s="228"/>
      <c r="I86" s="220"/>
      <c r="J86" s="220"/>
      <c r="K86" s="215"/>
      <c r="L86" s="220"/>
      <c r="M86" s="225"/>
      <c r="N86" s="218"/>
      <c r="O86" s="218"/>
      <c r="P86" s="263"/>
      <c r="Q86" s="263"/>
    </row>
    <row r="87" spans="2:17" ht="14.25" customHeight="1" x14ac:dyDescent="0.25">
      <c r="B87" s="320"/>
      <c r="C87" s="320"/>
      <c r="D87" s="320"/>
      <c r="E87" s="318">
        <v>1.5</v>
      </c>
      <c r="F87" s="317" t="s">
        <v>137</v>
      </c>
      <c r="G87" s="212" t="s">
        <v>138</v>
      </c>
      <c r="H87" s="220"/>
      <c r="I87" s="220"/>
      <c r="J87" s="220"/>
      <c r="K87" s="215"/>
      <c r="L87" s="220"/>
      <c r="M87" s="217"/>
      <c r="N87" s="217"/>
      <c r="O87" s="217"/>
      <c r="P87" s="263"/>
      <c r="Q87" s="263"/>
    </row>
    <row r="88" spans="2:17" x14ac:dyDescent="0.25">
      <c r="B88" s="320"/>
      <c r="C88" s="320"/>
      <c r="D88" s="320"/>
      <c r="E88" s="318"/>
      <c r="F88" s="317"/>
      <c r="G88" s="212" t="s">
        <v>139</v>
      </c>
      <c r="H88" s="220"/>
      <c r="I88" s="220"/>
      <c r="J88" s="220"/>
      <c r="K88" s="215"/>
      <c r="L88" s="220"/>
      <c r="M88" s="217"/>
      <c r="N88" s="217"/>
      <c r="O88" s="217"/>
      <c r="P88" s="263"/>
      <c r="Q88" s="263"/>
    </row>
    <row r="89" spans="2:17" ht="14.25" customHeight="1" x14ac:dyDescent="0.25">
      <c r="B89" s="321"/>
      <c r="C89" s="321"/>
      <c r="D89" s="321"/>
      <c r="E89" s="318">
        <v>1.6</v>
      </c>
      <c r="F89" s="317" t="s">
        <v>137</v>
      </c>
      <c r="G89" s="221" t="s">
        <v>138</v>
      </c>
      <c r="H89" s="220"/>
      <c r="I89" s="220"/>
      <c r="J89" s="220"/>
      <c r="K89" s="215"/>
      <c r="L89" s="220"/>
      <c r="M89" s="217"/>
      <c r="N89" s="218"/>
      <c r="O89" s="218"/>
      <c r="P89" s="265"/>
      <c r="Q89" s="265"/>
    </row>
    <row r="90" spans="2:17" x14ac:dyDescent="0.25">
      <c r="B90" s="321"/>
      <c r="C90" s="321"/>
      <c r="D90" s="321"/>
      <c r="E90" s="318"/>
      <c r="F90" s="317"/>
      <c r="G90" s="221" t="s">
        <v>139</v>
      </c>
      <c r="H90" s="220"/>
      <c r="I90" s="220"/>
      <c r="J90" s="220"/>
      <c r="K90" s="215"/>
      <c r="L90" s="220"/>
      <c r="M90" s="225"/>
      <c r="N90" s="218"/>
      <c r="O90" s="218"/>
      <c r="P90" s="265"/>
      <c r="Q90" s="265"/>
    </row>
    <row r="91" spans="2:17" x14ac:dyDescent="0.25">
      <c r="B91" s="193"/>
    </row>
    <row r="92" spans="2:17" ht="15.75" thickBot="1" x14ac:dyDescent="0.3">
      <c r="B92" s="193"/>
    </row>
    <row r="93" spans="2:17" ht="25.5" x14ac:dyDescent="0.25">
      <c r="B93" s="106" t="s">
        <v>141</v>
      </c>
      <c r="E93" s="229" t="s">
        <v>133</v>
      </c>
      <c r="F93" s="230" t="s">
        <v>134</v>
      </c>
      <c r="G93" s="203"/>
      <c r="H93" s="204">
        <v>2022</v>
      </c>
      <c r="I93" s="204">
        <v>2023</v>
      </c>
      <c r="J93" s="204">
        <v>2024</v>
      </c>
      <c r="K93" s="204"/>
      <c r="L93" s="204"/>
      <c r="M93" s="204"/>
      <c r="N93" s="204"/>
      <c r="O93" s="204"/>
      <c r="P93" s="204"/>
      <c r="Q93" s="204"/>
    </row>
    <row r="94" spans="2:17" ht="14.25" customHeight="1" thickBot="1" x14ac:dyDescent="0.3">
      <c r="B94" s="322" t="str">
        <f>IF(ISBLANK(B75),"",(B75))</f>
        <v>MDR TB-6 Porcentaje de pacientes con tuberculosis y resultados de sensibilidad a los fármacos al menos con respecto a la rifampicina entre el número total de casos notificados (nuevos y vueltos a tratar) en el mismo año.</v>
      </c>
      <c r="C94" s="322"/>
      <c r="D94" s="322"/>
      <c r="E94" s="323" t="str">
        <f>IF(ISBLANK(E75),"",(E75))</f>
        <v>N/A</v>
      </c>
      <c r="F94" s="324" t="str">
        <f>IF(ISBLANK(F75),"",(F75))</f>
        <v>Yes</v>
      </c>
      <c r="G94" s="231" t="s">
        <v>138</v>
      </c>
      <c r="H94" s="266">
        <f t="shared" ref="H94:H99" si="6">H75</f>
        <v>0.82</v>
      </c>
      <c r="I94" s="232"/>
      <c r="J94" s="232"/>
      <c r="K94" s="232"/>
      <c r="L94" s="232"/>
      <c r="M94" s="232"/>
      <c r="N94" s="233"/>
      <c r="O94" s="233"/>
      <c r="P94" s="233"/>
      <c r="Q94" s="233"/>
    </row>
    <row r="95" spans="2:17" ht="15.75" thickBot="1" x14ac:dyDescent="0.3">
      <c r="B95" s="322"/>
      <c r="C95" s="322"/>
      <c r="D95" s="322"/>
      <c r="E95" s="323"/>
      <c r="F95" s="324"/>
      <c r="G95" s="234" t="s">
        <v>139</v>
      </c>
      <c r="H95" s="266">
        <f t="shared" si="6"/>
        <v>0.81875563570784493</v>
      </c>
      <c r="I95" s="232"/>
      <c r="J95" s="232"/>
      <c r="K95" s="232"/>
      <c r="L95" s="232"/>
      <c r="M95" s="232"/>
      <c r="N95" s="233"/>
      <c r="O95" s="233"/>
      <c r="P95" s="233"/>
      <c r="Q95" s="233"/>
    </row>
    <row r="96" spans="2:17" ht="15.75" thickBot="1" x14ac:dyDescent="0.3">
      <c r="B96" s="325" t="str">
        <f>IF(ISBLANK(B77),"",(B77))</f>
        <v>MDR TB-3⁽ᴹ⁾ Número de casos de tuberculosis resistente a la rifampicina y/o multirresistente que empezaron a recibir tratamiento de segunda línea.</v>
      </c>
      <c r="C96" s="325"/>
      <c r="D96" s="325"/>
      <c r="E96" s="326" t="str">
        <f>IF(ISBLANK(E77),"",(E77))</f>
        <v>N/A</v>
      </c>
      <c r="F96" s="327" t="str">
        <f>IF(ISBLANK(F77),"",(F77))</f>
        <v>Yes</v>
      </c>
      <c r="G96" s="235" t="s">
        <v>138</v>
      </c>
      <c r="H96" s="267">
        <f t="shared" si="6"/>
        <v>42</v>
      </c>
      <c r="I96" s="232"/>
      <c r="J96" s="232"/>
      <c r="K96" s="232"/>
      <c r="L96" s="232"/>
      <c r="M96" s="232"/>
      <c r="N96" s="236"/>
      <c r="O96" s="236"/>
      <c r="P96" s="236"/>
      <c r="Q96" s="236"/>
    </row>
    <row r="97" spans="2:17" ht="14.25" customHeight="1" thickBot="1" x14ac:dyDescent="0.3">
      <c r="B97" s="325"/>
      <c r="C97" s="325"/>
      <c r="D97" s="325"/>
      <c r="E97" s="326"/>
      <c r="F97" s="327"/>
      <c r="G97" s="235" t="s">
        <v>139</v>
      </c>
      <c r="H97" s="267">
        <f t="shared" si="6"/>
        <v>4</v>
      </c>
      <c r="I97" s="232"/>
      <c r="J97" s="232"/>
      <c r="K97" s="232"/>
      <c r="L97" s="232"/>
      <c r="M97" s="232"/>
      <c r="N97" s="236"/>
      <c r="O97" s="236"/>
      <c r="P97" s="236"/>
      <c r="Q97" s="236"/>
    </row>
    <row r="98" spans="2:17" ht="14.25" customHeight="1" thickBot="1" x14ac:dyDescent="0.3">
      <c r="B98" s="328" t="str">
        <f>IF(ISBLANK(B79),"",(B79))</f>
        <v>TCP-6a Número de casos de tuberculosis (en todas sus formas) notificados entre reclusos.</v>
      </c>
      <c r="C98" s="328"/>
      <c r="D98" s="328"/>
      <c r="E98" s="323" t="str">
        <f>IF(ISBLANK(E79),"",(E79))</f>
        <v>N/A</v>
      </c>
      <c r="F98" s="324" t="str">
        <f>IF(ISBLANK(F79),"",(F79))</f>
        <v>Yes</v>
      </c>
      <c r="G98" s="234" t="s">
        <v>138</v>
      </c>
      <c r="H98" s="267">
        <f t="shared" si="6"/>
        <v>728</v>
      </c>
      <c r="I98" s="232"/>
      <c r="J98" s="232"/>
      <c r="K98" s="232"/>
      <c r="L98" s="232"/>
      <c r="M98" s="232"/>
      <c r="N98" s="233"/>
      <c r="O98" s="233"/>
      <c r="P98" s="233"/>
      <c r="Q98" s="233"/>
    </row>
    <row r="99" spans="2:17" ht="15" customHeight="1" thickBot="1" x14ac:dyDescent="0.3">
      <c r="B99" s="328"/>
      <c r="C99" s="328"/>
      <c r="D99" s="328"/>
      <c r="E99" s="323"/>
      <c r="F99" s="324"/>
      <c r="G99" s="237" t="s">
        <v>139</v>
      </c>
      <c r="H99" s="268">
        <f t="shared" si="6"/>
        <v>338</v>
      </c>
      <c r="I99" s="232"/>
      <c r="J99" s="232"/>
      <c r="K99" s="232"/>
      <c r="L99" s="232"/>
      <c r="M99" s="232"/>
      <c r="N99" s="233"/>
      <c r="O99" s="233"/>
      <c r="P99" s="233"/>
      <c r="Q99" s="233"/>
    </row>
  </sheetData>
  <sheetProtection selectLockedCells="1" selectUnlockedCells="1"/>
  <mergeCells count="59">
    <mergeCell ref="B96:D97"/>
    <mergeCell ref="E96:E97"/>
    <mergeCell ref="F96:F97"/>
    <mergeCell ref="B98:D99"/>
    <mergeCell ref="E98:E99"/>
    <mergeCell ref="F98:F99"/>
    <mergeCell ref="B89:D90"/>
    <mergeCell ref="E89:E90"/>
    <mergeCell ref="F89:F90"/>
    <mergeCell ref="B94:D95"/>
    <mergeCell ref="E94:E95"/>
    <mergeCell ref="F94:F95"/>
    <mergeCell ref="B85:D86"/>
    <mergeCell ref="E85:E86"/>
    <mergeCell ref="F85:F86"/>
    <mergeCell ref="B87:D88"/>
    <mergeCell ref="E87:E88"/>
    <mergeCell ref="F87:F88"/>
    <mergeCell ref="B81:D82"/>
    <mergeCell ref="E81:E82"/>
    <mergeCell ref="F81:F82"/>
    <mergeCell ref="B83:D84"/>
    <mergeCell ref="E83:E84"/>
    <mergeCell ref="F83:F84"/>
    <mergeCell ref="F75:F76"/>
    <mergeCell ref="B77:D78"/>
    <mergeCell ref="E77:E78"/>
    <mergeCell ref="F77:F78"/>
    <mergeCell ref="B79:D80"/>
    <mergeCell ref="E79:E80"/>
    <mergeCell ref="F79:F80"/>
    <mergeCell ref="E75:E76"/>
    <mergeCell ref="B28:C28"/>
    <mergeCell ref="B63:B68"/>
    <mergeCell ref="B73:D73"/>
    <mergeCell ref="A75:A80"/>
    <mergeCell ref="B75:D76"/>
    <mergeCell ref="B26:C26"/>
    <mergeCell ref="B27:C27"/>
    <mergeCell ref="B14:J14"/>
    <mergeCell ref="H16:I16"/>
    <mergeCell ref="B18:C18"/>
    <mergeCell ref="D18:F18"/>
    <mergeCell ref="B21:J21"/>
    <mergeCell ref="C12:D12"/>
    <mergeCell ref="E12:F12"/>
    <mergeCell ref="G12:J12"/>
    <mergeCell ref="B2:J2"/>
    <mergeCell ref="C4:D4"/>
    <mergeCell ref="E4:F4"/>
    <mergeCell ref="G4:J4"/>
    <mergeCell ref="C6:D6"/>
    <mergeCell ref="E6:F6"/>
    <mergeCell ref="I6:J6"/>
    <mergeCell ref="C8:D8"/>
    <mergeCell ref="I8:J8"/>
    <mergeCell ref="C10:D10"/>
    <mergeCell ref="E10:F10"/>
    <mergeCell ref="G10:J10"/>
  </mergeCells>
  <conditionalFormatting sqref="C49:N49">
    <cfRule type="cellIs" dxfId="20" priority="1" stopIfTrue="1" operator="equal">
      <formula>$C$16</formula>
    </cfRule>
  </conditionalFormatting>
  <conditionalFormatting sqref="C12:D12">
    <cfRule type="cellIs" dxfId="19" priority="2" stopIfTrue="1" operator="equal">
      <formula>"C"</formula>
    </cfRule>
    <cfRule type="cellIs" dxfId="18" priority="3" stopIfTrue="1" operator="equal">
      <formula>"B2"</formula>
    </cfRule>
    <cfRule type="cellIs" dxfId="17" priority="4" stopIfTrue="1" operator="equal">
      <formula>"B1"</formula>
    </cfRule>
  </conditionalFormatting>
  <conditionalFormatting sqref="H93:Q93 H73:Q74">
    <cfRule type="cellIs" dxfId="16" priority="5" stopIfTrue="1" operator="equal">
      <formula>$C$16</formula>
    </cfRule>
  </conditionalFormatting>
  <dataValidations count="8">
    <dataValidation type="list" allowBlank="1" showErrorMessage="1" sqref="C63:C68" xr:uid="{30224077-324B-4656-831A-8288DF5041FD}">
      <formula1>Medicaments</formula1>
      <formula2>0</formula2>
    </dataValidation>
    <dataValidation type="list" allowBlank="1" showErrorMessage="1" sqref="C4:D4" xr:uid="{25F3F0F7-589B-4403-BDE8-E4221DD470DA}">
      <formula1>Ciudades</formula1>
      <formula2>0</formula2>
    </dataValidation>
    <dataValidation type="list" allowBlank="1" showErrorMessage="1" sqref="G8" xr:uid="{75B45138-2B32-470A-B7FA-DC4DDBE18E53}">
      <formula1>Round</formula1>
      <formula2>0</formula2>
    </dataValidation>
    <dataValidation type="list" allowBlank="1" showErrorMessage="1" sqref="I8:J8" xr:uid="{0DFD2112-68AC-42F4-83A7-DD0D71BF468A}">
      <formula1>Phase</formula1>
      <formula2>0</formula2>
    </dataValidation>
    <dataValidation type="list" allowBlank="1" showErrorMessage="1" sqref="C12:D12" xr:uid="{2966FDF9-824D-4279-AF51-6D2C1C47E825}">
      <formula1>Rating</formula1>
      <formula2>0</formula2>
    </dataValidation>
    <dataValidation type="list" allowBlank="1" showErrorMessage="1" sqref="G10:J10" xr:uid="{1031486D-BD07-4AD4-910A-6A968EE80C7C}">
      <formula1>LFA</formula1>
      <formula2>0</formula2>
    </dataValidation>
    <dataValidation type="list" allowBlank="1" showErrorMessage="1" sqref="C16" xr:uid="{38D1AA10-ABBD-47B4-A81F-41D8DC20D78D}">
      <formula1>PERIOD</formula1>
      <formula2>0</formula2>
    </dataValidation>
    <dataValidation type="list" allowBlank="1" showErrorMessage="1" sqref="G6 B63" xr:uid="{457CB203-5337-4DA1-AFCD-43D3F8ADE1AC}">
      <formula1>Component</formula1>
      <formula2>0</formula2>
    </dataValidation>
  </dataValidations>
  <pageMargins left="0.70833333333333337" right="0.70833333333333337" top="0.74791666666666667" bottom="0.74861111111111112" header="0.51180555555555551" footer="0.31527777777777777"/>
  <pageSetup paperSize="9" scale="36" firstPageNumber="0" fitToHeight="8" orientation="landscape" horizontalDpi="300" verticalDpi="300" r:id="rId1"/>
  <headerFooter alignWithMargins="0">
    <oddFooter>&amp;L&amp;F&amp;C&amp;A&amp;R&amp;D</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1FA7A-6941-457F-8E89-4687AD76605C}">
  <sheetPr>
    <tabColor indexed="27"/>
  </sheetPr>
  <dimension ref="B1:AH24"/>
  <sheetViews>
    <sheetView showGridLines="0" zoomScale="80" zoomScaleNormal="80" workbookViewId="0">
      <selection activeCell="L24" sqref="L24:Q24"/>
    </sheetView>
  </sheetViews>
  <sheetFormatPr baseColWidth="10" defaultColWidth="11.5703125" defaultRowHeight="15" x14ac:dyDescent="0.25"/>
  <cols>
    <col min="1" max="1" width="0.42578125" style="95" customWidth="1"/>
    <col min="2" max="2" width="17.85546875" style="95" customWidth="1"/>
    <col min="3" max="3" width="16.140625" style="95" customWidth="1"/>
    <col min="4" max="4" width="26.5703125" style="95" customWidth="1"/>
    <col min="5" max="5" width="15.42578125" style="95" customWidth="1"/>
    <col min="6" max="6" width="17.5703125" style="95" customWidth="1"/>
    <col min="7" max="7" width="8.42578125" style="95" customWidth="1"/>
    <col min="8" max="8" width="14.5703125" style="95" customWidth="1"/>
    <col min="9" max="9" width="11.42578125" style="95" customWidth="1"/>
    <col min="10" max="10" width="8" style="95" customWidth="1"/>
    <col min="11" max="11" width="25" style="95" customWidth="1"/>
    <col min="12" max="12" width="18" style="95" customWidth="1"/>
    <col min="13" max="13" width="19.85546875" style="95" customWidth="1"/>
    <col min="14" max="14" width="9.42578125" style="95" customWidth="1"/>
    <col min="15" max="15" width="7.42578125" style="95" customWidth="1"/>
    <col min="16" max="16" width="14.42578125" style="95" customWidth="1"/>
    <col min="17" max="17" width="23" style="95" customWidth="1"/>
    <col min="18" max="16384" width="11.5703125" style="95"/>
  </cols>
  <sheetData>
    <row r="1" spans="2:34" ht="26.25" customHeight="1" x14ac:dyDescent="0.25"/>
    <row r="2" spans="2:34" ht="21.75" customHeight="1" x14ac:dyDescent="0.25">
      <c r="B2" s="330" t="s">
        <v>163</v>
      </c>
      <c r="C2" s="330"/>
      <c r="D2" s="330"/>
      <c r="E2" s="330"/>
      <c r="F2" s="330"/>
      <c r="G2" s="330"/>
      <c r="H2" s="330"/>
      <c r="I2" s="330"/>
      <c r="J2" s="330"/>
      <c r="K2" s="330"/>
      <c r="L2" s="330"/>
      <c r="M2" s="330"/>
      <c r="N2" s="330"/>
      <c r="O2" s="330"/>
      <c r="P2" s="330"/>
      <c r="Q2" s="330"/>
    </row>
    <row r="3" spans="2:34" x14ac:dyDescent="0.25">
      <c r="B3" s="238">
        <f>+'[1]Introducción de datos'!G8</f>
        <v>0</v>
      </c>
      <c r="C3" s="331">
        <f>+'[1]Introducción de datos'!I8</f>
        <v>0</v>
      </c>
      <c r="D3" s="331"/>
      <c r="E3" s="332"/>
      <c r="F3" s="332"/>
      <c r="G3" s="332"/>
      <c r="H3" s="332"/>
      <c r="I3" s="332"/>
      <c r="J3" s="332"/>
      <c r="K3" s="332"/>
      <c r="O3" s="333" t="str">
        <f>+'[1]Introducción de datos'!B16</f>
        <v>Periodo:</v>
      </c>
      <c r="P3" s="333"/>
      <c r="Q3" s="240" t="s">
        <v>161</v>
      </c>
    </row>
    <row r="4" spans="2:34" ht="12" customHeight="1" x14ac:dyDescent="0.25">
      <c r="B4" s="238" t="str">
        <f>+'[1]Introducción de datos'!B12</f>
        <v>Ultima calificación:</v>
      </c>
      <c r="C4" s="334"/>
      <c r="D4" s="334"/>
      <c r="E4" s="329" t="str">
        <f>+'[1]Introducción de datos'!C8</f>
        <v xml:space="preserve">Ministerio de Salud </v>
      </c>
      <c r="F4" s="329"/>
      <c r="G4" s="329"/>
      <c r="H4" s="329"/>
      <c r="I4" s="329"/>
      <c r="J4" s="329"/>
      <c r="K4" s="329"/>
      <c r="L4" s="329"/>
      <c r="M4" s="329"/>
      <c r="N4" s="329"/>
      <c r="O4" s="107"/>
      <c r="P4" s="238" t="str">
        <f>+'[1]Introducción de datos'!D16</f>
        <v>Desde:</v>
      </c>
      <c r="Q4" s="280" t="s">
        <v>212</v>
      </c>
      <c r="X4" s="241"/>
      <c r="Y4" s="241"/>
      <c r="Z4" s="241"/>
      <c r="AA4" s="241"/>
      <c r="AB4" s="241"/>
    </row>
    <row r="5" spans="2:34" ht="20.45" customHeight="1" x14ac:dyDescent="0.25">
      <c r="B5" s="238"/>
      <c r="C5" s="238"/>
      <c r="E5" s="329" t="s">
        <v>162</v>
      </c>
      <c r="F5" s="329"/>
      <c r="G5" s="329"/>
      <c r="H5" s="329"/>
      <c r="I5" s="329"/>
      <c r="J5" s="329"/>
      <c r="K5" s="329"/>
      <c r="L5" s="329"/>
      <c r="M5" s="329"/>
      <c r="N5" s="329"/>
      <c r="P5" s="238" t="str">
        <f>+'[1]Introducción de datos'!F16</f>
        <v>Hasta:</v>
      </c>
      <c r="Q5" s="280" t="s">
        <v>213</v>
      </c>
      <c r="R5" s="242"/>
      <c r="S5" s="242"/>
      <c r="T5" s="242"/>
      <c r="U5" s="242"/>
      <c r="V5" s="242"/>
      <c r="W5" s="242"/>
      <c r="X5" s="241"/>
      <c r="Y5" s="241"/>
      <c r="Z5" s="241" t="s">
        <v>142</v>
      </c>
      <c r="AA5" s="241"/>
      <c r="AB5" s="241" t="s">
        <v>143</v>
      </c>
      <c r="AC5" s="242"/>
      <c r="AD5" s="242"/>
      <c r="AE5" s="242"/>
      <c r="AF5" s="242"/>
      <c r="AG5" s="242"/>
      <c r="AH5" s="242"/>
    </row>
    <row r="6" spans="2:34" ht="64.150000000000006" customHeight="1" x14ac:dyDescent="0.3">
      <c r="B6" s="238"/>
      <c r="C6" s="238"/>
      <c r="D6" s="239"/>
      <c r="E6" s="239"/>
      <c r="F6" s="342" t="s">
        <v>144</v>
      </c>
      <c r="G6" s="342"/>
      <c r="H6" s="342"/>
      <c r="I6" s="342"/>
      <c r="J6" s="342"/>
      <c r="K6" s="342"/>
      <c r="L6" s="239"/>
      <c r="O6" s="243"/>
      <c r="P6" s="244"/>
      <c r="R6" s="242"/>
      <c r="S6" s="242"/>
      <c r="T6" s="242"/>
      <c r="U6" s="242"/>
      <c r="V6" s="242"/>
      <c r="W6" s="242"/>
      <c r="X6" s="241"/>
      <c r="Y6" s="241"/>
      <c r="Z6" s="241"/>
      <c r="AA6" s="241"/>
      <c r="AB6" s="241"/>
      <c r="AC6" s="242"/>
      <c r="AD6" s="242"/>
      <c r="AE6" s="242"/>
      <c r="AF6" s="242"/>
      <c r="AG6" s="242"/>
      <c r="AH6" s="242"/>
    </row>
    <row r="7" spans="2:34" ht="3" customHeight="1" x14ac:dyDescent="0.25">
      <c r="B7" s="238"/>
      <c r="C7" s="238"/>
      <c r="D7" s="239"/>
      <c r="E7" s="239"/>
      <c r="F7" s="239"/>
      <c r="G7" s="239"/>
      <c r="H7" s="239"/>
      <c r="I7" s="239"/>
      <c r="J7" s="239"/>
      <c r="K7" s="239"/>
      <c r="L7" s="239"/>
      <c r="O7" s="243"/>
      <c r="P7" s="245"/>
      <c r="Q7" s="245"/>
      <c r="R7" s="242"/>
      <c r="S7" s="242"/>
      <c r="T7" s="242"/>
      <c r="U7" s="242"/>
      <c r="V7" s="242"/>
      <c r="W7" s="242"/>
      <c r="X7" s="241"/>
      <c r="Y7" s="241"/>
      <c r="Z7" s="241"/>
      <c r="AA7" s="241"/>
      <c r="AB7" s="241"/>
      <c r="AC7" s="242"/>
      <c r="AD7" s="242"/>
      <c r="AE7" s="242"/>
      <c r="AF7" s="242"/>
      <c r="AG7" s="242"/>
      <c r="AH7" s="242"/>
    </row>
    <row r="8" spans="2:34" ht="63.75" customHeight="1" x14ac:dyDescent="0.25">
      <c r="B8" s="246"/>
      <c r="C8" s="343" t="s">
        <v>145</v>
      </c>
      <c r="D8" s="343"/>
      <c r="E8" s="343"/>
      <c r="F8" s="246"/>
      <c r="G8" s="344" t="s">
        <v>146</v>
      </c>
      <c r="H8" s="344"/>
      <c r="I8" s="344"/>
      <c r="J8" s="344"/>
      <c r="K8" s="344"/>
      <c r="L8" s="246"/>
      <c r="M8" s="343" t="s">
        <v>147</v>
      </c>
      <c r="N8" s="343"/>
      <c r="O8" s="343"/>
      <c r="P8" s="343"/>
      <c r="Q8" s="343"/>
      <c r="R8" s="242"/>
      <c r="S8" s="242"/>
      <c r="T8" s="242"/>
      <c r="U8" s="242"/>
      <c r="V8" s="242"/>
      <c r="W8" s="242"/>
      <c r="X8" s="241"/>
      <c r="Y8" s="241"/>
      <c r="Z8" s="241"/>
      <c r="AA8" s="241"/>
      <c r="AB8" s="241"/>
      <c r="AC8" s="242"/>
      <c r="AD8" s="242"/>
      <c r="AE8" s="242"/>
      <c r="AF8" s="242"/>
      <c r="AG8" s="242"/>
      <c r="AH8" s="242"/>
    </row>
    <row r="9" spans="2:34" ht="137.25" customHeight="1" x14ac:dyDescent="0.25">
      <c r="B9" s="247" t="s">
        <v>148</v>
      </c>
      <c r="C9" s="350" t="s">
        <v>168</v>
      </c>
      <c r="D9" s="351"/>
      <c r="E9" s="351"/>
      <c r="F9" s="247" t="s">
        <v>148</v>
      </c>
      <c r="G9" s="352" t="s">
        <v>170</v>
      </c>
      <c r="H9" s="353"/>
      <c r="I9" s="353"/>
      <c r="J9" s="353"/>
      <c r="K9" s="353"/>
      <c r="L9" s="247" t="s">
        <v>148</v>
      </c>
      <c r="M9" s="350" t="s">
        <v>172</v>
      </c>
      <c r="N9" s="351"/>
      <c r="O9" s="351"/>
      <c r="P9" s="351"/>
      <c r="Q9" s="351"/>
      <c r="R9" s="242"/>
      <c r="S9" s="242"/>
      <c r="T9" s="242"/>
      <c r="U9" s="242"/>
      <c r="V9" s="242"/>
      <c r="W9" s="242"/>
      <c r="X9" s="242"/>
      <c r="Y9" s="242"/>
      <c r="Z9" s="242"/>
      <c r="AA9" s="242"/>
      <c r="AB9" s="242"/>
      <c r="AC9" s="242"/>
      <c r="AD9" s="242"/>
      <c r="AE9" s="242"/>
      <c r="AF9" s="242"/>
      <c r="AG9" s="242"/>
      <c r="AH9" s="242"/>
    </row>
    <row r="10" spans="2:34" ht="72" customHeight="1" x14ac:dyDescent="0.25">
      <c r="B10" s="238"/>
      <c r="C10" s="238"/>
      <c r="D10" s="239"/>
      <c r="E10" s="239"/>
      <c r="F10" s="239"/>
      <c r="G10" s="239"/>
      <c r="H10" s="239"/>
      <c r="I10" s="239"/>
      <c r="J10" s="239"/>
      <c r="K10" s="239"/>
      <c r="L10" s="239"/>
      <c r="O10" s="243"/>
      <c r="P10" s="245"/>
      <c r="R10" s="242"/>
      <c r="S10" s="242"/>
      <c r="T10" s="242"/>
      <c r="U10" s="242"/>
      <c r="V10" s="242"/>
      <c r="W10" s="242"/>
      <c r="X10" s="242"/>
      <c r="Y10" s="242"/>
      <c r="Z10" s="242"/>
      <c r="AA10" s="242"/>
      <c r="AB10" s="242"/>
      <c r="AC10" s="242"/>
      <c r="AD10" s="242"/>
      <c r="AE10" s="242"/>
      <c r="AF10" s="242"/>
      <c r="AG10" s="242"/>
      <c r="AH10" s="242"/>
    </row>
    <row r="11" spans="2:34" ht="35.25" customHeight="1" x14ac:dyDescent="0.25">
      <c r="B11" s="238"/>
      <c r="C11" s="238"/>
      <c r="D11" s="239"/>
      <c r="E11" s="239"/>
      <c r="F11" s="239"/>
      <c r="G11" s="239"/>
      <c r="H11" s="239"/>
      <c r="I11" s="239"/>
      <c r="J11" s="239"/>
      <c r="K11" s="239"/>
      <c r="L11" s="239"/>
      <c r="O11" s="243"/>
      <c r="P11" s="245"/>
      <c r="R11" s="242"/>
      <c r="S11" s="242"/>
      <c r="T11" s="242"/>
      <c r="U11" s="242"/>
      <c r="V11" s="242"/>
      <c r="W11" s="242"/>
      <c r="X11" s="242"/>
      <c r="Y11" s="242"/>
      <c r="Z11" s="242"/>
      <c r="AA11" s="242"/>
      <c r="AB11" s="242"/>
      <c r="AC11" s="242"/>
      <c r="AD11" s="242"/>
      <c r="AE11" s="242"/>
      <c r="AF11" s="242"/>
      <c r="AG11" s="242"/>
      <c r="AH11" s="242"/>
    </row>
    <row r="12" spans="2:34" ht="30.75" customHeight="1" x14ac:dyDescent="0.25">
      <c r="B12" s="238"/>
      <c r="C12" s="238"/>
      <c r="D12" s="239"/>
      <c r="E12" s="239"/>
      <c r="F12" s="239"/>
      <c r="G12" s="239"/>
      <c r="H12" s="239"/>
      <c r="I12" s="239"/>
      <c r="J12" s="239"/>
      <c r="K12" s="239"/>
      <c r="L12" s="239"/>
      <c r="O12" s="243"/>
      <c r="P12" s="245"/>
      <c r="R12" s="242"/>
      <c r="S12" s="242"/>
      <c r="T12" s="242"/>
      <c r="U12" s="242"/>
      <c r="V12" s="242"/>
      <c r="W12" s="242"/>
      <c r="X12" s="242"/>
      <c r="Y12" s="242"/>
      <c r="Z12" s="242"/>
      <c r="AA12" s="242"/>
      <c r="AB12" s="242"/>
      <c r="AC12" s="242"/>
      <c r="AD12" s="242"/>
      <c r="AE12" s="242"/>
      <c r="AF12" s="242"/>
      <c r="AG12" s="242"/>
      <c r="AH12" s="242"/>
    </row>
    <row r="13" spans="2:34" ht="18.75" customHeight="1" x14ac:dyDescent="0.25">
      <c r="B13" s="238"/>
      <c r="C13" s="238"/>
      <c r="D13" s="239"/>
      <c r="E13" s="239"/>
      <c r="F13" s="239"/>
      <c r="G13" s="239"/>
      <c r="H13" s="239"/>
      <c r="I13" s="239"/>
      <c r="J13" s="239"/>
      <c r="K13" s="239"/>
      <c r="L13" s="239"/>
      <c r="O13" s="243"/>
      <c r="P13" s="245"/>
      <c r="R13" s="242"/>
      <c r="S13" s="242"/>
      <c r="T13" s="242"/>
      <c r="U13" s="242"/>
      <c r="V13" s="242"/>
      <c r="W13" s="242"/>
      <c r="X13" s="242"/>
      <c r="Y13" s="242"/>
      <c r="Z13" s="242"/>
      <c r="AA13" s="242"/>
      <c r="AB13" s="242"/>
      <c r="AC13" s="242"/>
      <c r="AD13" s="242"/>
      <c r="AE13" s="242"/>
      <c r="AF13" s="242"/>
      <c r="AG13" s="242"/>
      <c r="AH13" s="242"/>
    </row>
    <row r="14" spans="2:34" ht="34.5" customHeight="1" x14ac:dyDescent="0.25">
      <c r="B14" s="238"/>
      <c r="C14" s="238"/>
      <c r="D14" s="239"/>
      <c r="E14" s="239"/>
      <c r="F14" s="239"/>
      <c r="G14" s="239"/>
      <c r="H14" s="239"/>
      <c r="I14" s="239"/>
      <c r="J14" s="239"/>
      <c r="K14" s="239"/>
      <c r="L14" s="239"/>
      <c r="O14" s="243"/>
      <c r="P14" s="245"/>
      <c r="R14" s="242"/>
      <c r="S14" s="242"/>
      <c r="T14" s="242"/>
      <c r="U14" s="242"/>
      <c r="V14" s="242"/>
      <c r="W14" s="242"/>
      <c r="X14" s="242"/>
      <c r="Y14" s="242"/>
      <c r="Z14" s="242"/>
      <c r="AA14" s="242"/>
      <c r="AB14" s="242"/>
      <c r="AC14" s="242"/>
      <c r="AD14" s="242"/>
      <c r="AE14" s="242"/>
      <c r="AF14" s="242"/>
      <c r="AG14" s="242"/>
      <c r="AH14" s="242"/>
    </row>
    <row r="15" spans="2:34" ht="21" customHeight="1" x14ac:dyDescent="0.25">
      <c r="B15" s="238"/>
      <c r="C15" s="238"/>
      <c r="D15" s="239"/>
      <c r="E15" s="239"/>
      <c r="F15" s="239"/>
      <c r="G15" s="239"/>
      <c r="H15" s="239"/>
      <c r="I15" s="239"/>
      <c r="J15" s="239"/>
      <c r="K15" s="239"/>
      <c r="L15" s="239"/>
      <c r="O15" s="243"/>
      <c r="P15" s="245"/>
      <c r="R15" s="242"/>
      <c r="S15" s="242"/>
      <c r="T15" s="242"/>
      <c r="U15" s="242"/>
      <c r="V15" s="242"/>
      <c r="W15" s="242"/>
      <c r="X15" s="242"/>
      <c r="Y15" s="242"/>
      <c r="Z15" s="242"/>
      <c r="AA15" s="242"/>
      <c r="AB15" s="242"/>
      <c r="AC15" s="242"/>
      <c r="AD15" s="242"/>
      <c r="AE15" s="242"/>
      <c r="AF15" s="242"/>
      <c r="AG15" s="242"/>
      <c r="AH15" s="242"/>
    </row>
    <row r="16" spans="2:34" ht="18" customHeight="1" x14ac:dyDescent="0.25">
      <c r="B16" s="238"/>
      <c r="C16" s="238"/>
      <c r="D16" s="239"/>
      <c r="E16" s="239"/>
      <c r="F16" s="239"/>
      <c r="G16" s="239"/>
      <c r="H16" s="239"/>
      <c r="I16" s="239"/>
      <c r="J16" s="239"/>
      <c r="K16" s="239"/>
      <c r="L16" s="239"/>
      <c r="O16" s="243"/>
      <c r="P16" s="245"/>
      <c r="R16" s="242"/>
      <c r="S16" s="242"/>
      <c r="T16" s="242"/>
      <c r="U16" s="242"/>
      <c r="V16" s="242"/>
      <c r="W16" s="242"/>
      <c r="X16" s="242"/>
      <c r="Y16" s="242"/>
      <c r="Z16" s="242"/>
      <c r="AA16" s="242"/>
      <c r="AB16" s="242"/>
      <c r="AC16" s="242"/>
      <c r="AD16" s="242"/>
      <c r="AE16" s="242"/>
      <c r="AF16" s="242"/>
      <c r="AG16" s="242"/>
      <c r="AH16" s="242"/>
    </row>
    <row r="17" spans="2:34" ht="18.600000000000001" customHeight="1" x14ac:dyDescent="0.25">
      <c r="B17" s="238"/>
      <c r="C17" s="238"/>
      <c r="D17" s="239"/>
      <c r="E17" s="239"/>
      <c r="F17" s="239"/>
      <c r="G17" s="239"/>
      <c r="H17" s="239"/>
      <c r="I17" s="239"/>
      <c r="J17" s="239"/>
      <c r="K17" s="239"/>
      <c r="L17" s="239"/>
      <c r="O17" s="243"/>
      <c r="P17" s="245"/>
      <c r="R17" s="242"/>
      <c r="S17" s="242"/>
      <c r="T17" s="242"/>
      <c r="U17" s="242"/>
      <c r="V17" s="242"/>
      <c r="W17" s="242"/>
      <c r="X17" s="242"/>
      <c r="Y17" s="242"/>
      <c r="Z17" s="242"/>
      <c r="AA17" s="242"/>
      <c r="AB17" s="242"/>
      <c r="AC17" s="242"/>
      <c r="AD17" s="242"/>
      <c r="AE17" s="242"/>
      <c r="AF17" s="242"/>
      <c r="AG17" s="242"/>
      <c r="AH17" s="242"/>
    </row>
    <row r="18" spans="2:34" ht="19.149999999999999" customHeight="1" x14ac:dyDescent="0.3">
      <c r="B18" s="107"/>
      <c r="C18" s="238"/>
      <c r="D18" s="248"/>
      <c r="E18" s="345"/>
      <c r="F18" s="345"/>
      <c r="G18" s="345"/>
      <c r="H18" s="345"/>
      <c r="I18" s="345"/>
      <c r="J18" s="345"/>
      <c r="K18" s="345"/>
      <c r="R18" s="242"/>
      <c r="S18" s="242"/>
      <c r="T18" s="242"/>
      <c r="U18" s="242"/>
      <c r="V18" s="242"/>
      <c r="W18" s="242"/>
      <c r="X18" s="242"/>
      <c r="Y18" s="242"/>
      <c r="Z18" s="242"/>
      <c r="AA18" s="242"/>
      <c r="AB18" s="242"/>
      <c r="AC18" s="242"/>
      <c r="AD18" s="242"/>
      <c r="AE18" s="242"/>
      <c r="AF18" s="242"/>
      <c r="AG18" s="242"/>
      <c r="AH18" s="242"/>
    </row>
    <row r="19" spans="2:34" ht="39.75" customHeight="1" x14ac:dyDescent="0.25">
      <c r="B19" s="346" t="s">
        <v>149</v>
      </c>
      <c r="C19" s="346"/>
      <c r="D19" s="346"/>
      <c r="E19" s="249" t="s">
        <v>138</v>
      </c>
      <c r="F19" s="249" t="s">
        <v>176</v>
      </c>
      <c r="G19" s="347" t="s">
        <v>150</v>
      </c>
      <c r="H19" s="347"/>
      <c r="I19" s="348" t="s">
        <v>151</v>
      </c>
      <c r="J19" s="348"/>
      <c r="K19" s="250" t="s">
        <v>152</v>
      </c>
      <c r="L19" s="349" t="s">
        <v>153</v>
      </c>
      <c r="M19" s="349"/>
      <c r="N19" s="349"/>
      <c r="O19" s="349"/>
      <c r="P19" s="349"/>
      <c r="Q19" s="349"/>
      <c r="R19" s="251" t="s">
        <v>154</v>
      </c>
      <c r="S19" s="252">
        <v>0</v>
      </c>
      <c r="T19" s="253">
        <v>0.3</v>
      </c>
      <c r="U19" s="253">
        <v>0.6</v>
      </c>
      <c r="V19" s="253">
        <v>0.9</v>
      </c>
      <c r="W19" s="253">
        <v>1</v>
      </c>
      <c r="X19" s="241"/>
      <c r="Y19" s="241"/>
      <c r="Z19" s="254" t="s">
        <v>155</v>
      </c>
      <c r="AA19" s="252">
        <v>0</v>
      </c>
      <c r="AB19" s="253">
        <v>0.2</v>
      </c>
      <c r="AC19" s="253">
        <v>0.4</v>
      </c>
      <c r="AD19" s="253">
        <v>0.6</v>
      </c>
      <c r="AE19" s="253">
        <v>0.8</v>
      </c>
      <c r="AF19" s="241"/>
      <c r="AG19" s="241"/>
      <c r="AH19" s="241"/>
    </row>
    <row r="20" spans="2:34" ht="198" customHeight="1" x14ac:dyDescent="0.25">
      <c r="B20" s="338" t="s">
        <v>136</v>
      </c>
      <c r="C20" s="338"/>
      <c r="D20" s="338"/>
      <c r="E20" s="255">
        <f>'Introducción de datos_TB'!H75</f>
        <v>0.82</v>
      </c>
      <c r="F20" s="270">
        <f>'Introducción de datos_TB'!H76</f>
        <v>0.81875563570784493</v>
      </c>
      <c r="G20" s="341">
        <f>+IF(ISERROR(F20/E20),0,F20/E20)</f>
        <v>0.99848248257054262</v>
      </c>
      <c r="H20" s="341"/>
      <c r="I20" s="341"/>
      <c r="J20" s="341"/>
      <c r="K20" s="341"/>
      <c r="L20" s="337" t="s">
        <v>169</v>
      </c>
      <c r="M20" s="337"/>
      <c r="N20" s="337"/>
      <c r="O20" s="337"/>
      <c r="P20" s="337"/>
      <c r="Q20" s="337"/>
      <c r="R20" s="251" t="s">
        <v>156</v>
      </c>
      <c r="S20" s="253">
        <v>0.3</v>
      </c>
      <c r="T20" s="253">
        <v>0.6</v>
      </c>
      <c r="U20" s="253">
        <v>0.9</v>
      </c>
      <c r="V20" s="253">
        <v>1</v>
      </c>
      <c r="W20" s="253">
        <v>2</v>
      </c>
      <c r="X20" s="241"/>
      <c r="Y20" s="241"/>
      <c r="Z20" s="254" t="s">
        <v>157</v>
      </c>
      <c r="AA20" s="253">
        <v>0.2</v>
      </c>
      <c r="AB20" s="253">
        <v>0.4</v>
      </c>
      <c r="AC20" s="253">
        <v>0.6</v>
      </c>
      <c r="AD20" s="253">
        <v>0.8</v>
      </c>
      <c r="AE20" s="253">
        <v>1</v>
      </c>
      <c r="AF20" s="241"/>
      <c r="AG20" s="241"/>
      <c r="AH20" s="241"/>
    </row>
    <row r="21" spans="2:34" ht="200.25" customHeight="1" x14ac:dyDescent="0.25">
      <c r="B21" s="338" t="s">
        <v>165</v>
      </c>
      <c r="C21" s="338"/>
      <c r="D21" s="338"/>
      <c r="E21" s="256">
        <f>'Introducción de datos_TB'!H77</f>
        <v>42</v>
      </c>
      <c r="F21" s="256">
        <f>'Introducción de datos_TB'!H78</f>
        <v>4</v>
      </c>
      <c r="G21" s="339">
        <f>+IF(ISERROR(F21/E21),0,F21/E21)</f>
        <v>9.5238095238095233E-2</v>
      </c>
      <c r="H21" s="339"/>
      <c r="I21" s="339"/>
      <c r="J21" s="339"/>
      <c r="K21" s="339"/>
      <c r="L21" s="337" t="s">
        <v>171</v>
      </c>
      <c r="M21" s="337"/>
      <c r="N21" s="337"/>
      <c r="O21" s="337"/>
      <c r="P21" s="337"/>
      <c r="Q21" s="337"/>
      <c r="R21" s="257"/>
      <c r="S21" s="258" t="str">
        <f>"de "&amp;S19&amp;" a "&amp;S20</f>
        <v>de 0 a 0.3</v>
      </c>
      <c r="T21" s="258"/>
      <c r="U21" s="258" t="str">
        <f>"de "&amp;U19&amp;" a "&amp;U20</f>
        <v>de 0.6 a 0.9</v>
      </c>
      <c r="V21" s="258" t="str">
        <f>"de "&amp;V19&amp;" a "&amp;V20</f>
        <v>de 0.9 a 1</v>
      </c>
      <c r="W21" s="258" t="str">
        <f>"de "&amp;W19&amp;" a "&amp;W20</f>
        <v>de 1 a 2</v>
      </c>
      <c r="X21" s="241"/>
      <c r="Y21" s="259" t="s">
        <v>158</v>
      </c>
      <c r="Z21" s="260" t="s">
        <v>159</v>
      </c>
      <c r="AA21" s="258" t="str">
        <f>"de "&amp;AA19&amp;" a "&amp;AA20</f>
        <v>de 0 a 0.2</v>
      </c>
      <c r="AB21" s="258" t="str">
        <f>"de "&amp;AB19&amp;" a "&amp;AB20</f>
        <v>de 0.2 a 0.4</v>
      </c>
      <c r="AC21" s="258" t="str">
        <f>"de "&amp;AC19&amp;" a "&amp;AC20</f>
        <v>de 0.4 a 0.6</v>
      </c>
      <c r="AD21" s="258" t="str">
        <f>"de "&amp;AD19&amp;" a "&amp;AD20</f>
        <v>de 0.6 a 0.8</v>
      </c>
      <c r="AE21" s="258" t="str">
        <f>"de "&amp;AE19&amp;" a "&amp;AE20</f>
        <v>de 0.8 a 1</v>
      </c>
      <c r="AF21" s="241"/>
      <c r="AG21" s="241"/>
      <c r="AH21" s="241"/>
    </row>
    <row r="22" spans="2:34" ht="203.25" customHeight="1" x14ac:dyDescent="0.25">
      <c r="B22" s="335" t="s">
        <v>166</v>
      </c>
      <c r="C22" s="335"/>
      <c r="D22" s="335"/>
      <c r="E22" s="261">
        <f>'Introducción de datos_TB'!H79</f>
        <v>728</v>
      </c>
      <c r="F22" s="261">
        <f>'Introducción de datos_TB'!H80</f>
        <v>338</v>
      </c>
      <c r="G22" s="340">
        <f>+IF(ISERROR(F22/E22),0,F22/E22)</f>
        <v>0.4642857142857143</v>
      </c>
      <c r="H22" s="340"/>
      <c r="I22" s="340"/>
      <c r="J22" s="340"/>
      <c r="K22" s="340"/>
      <c r="L22" s="337" t="s">
        <v>173</v>
      </c>
      <c r="M22" s="337"/>
      <c r="N22" s="337"/>
      <c r="O22" s="337"/>
      <c r="P22" s="337"/>
      <c r="Q22" s="337"/>
      <c r="R22" s="257"/>
      <c r="S22" s="253" t="e">
        <f t="shared" ref="S22:V23" si="0">IF($K20&gt;S$19,IF($K20&lt;=S$20,$K20,NA()),NA())</f>
        <v>#N/A</v>
      </c>
      <c r="T22" s="253" t="e">
        <f t="shared" si="0"/>
        <v>#N/A</v>
      </c>
      <c r="U22" s="253" t="e">
        <f t="shared" si="0"/>
        <v>#N/A</v>
      </c>
      <c r="V22" s="253" t="e">
        <f t="shared" si="0"/>
        <v>#N/A</v>
      </c>
      <c r="W22" s="253" t="e">
        <f>IF($K20&gt;W$19,IF($K20&lt;=W$20,1,NA()),NA())</f>
        <v>#N/A</v>
      </c>
      <c r="X22" s="241"/>
      <c r="Y22" s="262" t="e">
        <f>#N/A</f>
        <v>#N/A</v>
      </c>
      <c r="Z22" s="253" t="e">
        <f>+IF(Y22="A1",1,IF(Y22="A2",0.8,IF(Y22="B1",0.6,IF(Y22="B2",0.4,0.2))))</f>
        <v>#N/A</v>
      </c>
      <c r="AA22" s="253" t="e">
        <f t="shared" ref="AA22:AE23" si="1">IF($Z22&gt;AA$19,IF($Z22&lt;=AA$20,$Z22,NA()),NA())</f>
        <v>#N/A</v>
      </c>
      <c r="AB22" s="253" t="e">
        <f t="shared" si="1"/>
        <v>#N/A</v>
      </c>
      <c r="AC22" s="253" t="e">
        <f t="shared" si="1"/>
        <v>#N/A</v>
      </c>
      <c r="AD22" s="253" t="e">
        <f t="shared" si="1"/>
        <v>#N/A</v>
      </c>
      <c r="AE22" s="253" t="e">
        <f t="shared" si="1"/>
        <v>#N/A</v>
      </c>
      <c r="AF22" s="241"/>
      <c r="AG22" s="241"/>
      <c r="AH22" s="241"/>
    </row>
    <row r="23" spans="2:34" ht="157.5" customHeight="1" x14ac:dyDescent="0.25">
      <c r="B23" s="335" t="s">
        <v>140</v>
      </c>
      <c r="C23" s="335"/>
      <c r="D23" s="335"/>
      <c r="E23" s="270">
        <f>'Introducción de datos_TB'!H81</f>
        <v>0.95</v>
      </c>
      <c r="F23" s="270">
        <f>'Introducción de datos_TB'!H82</f>
        <v>0.94813278008298751</v>
      </c>
      <c r="G23" s="336">
        <f>+IF(ISERROR(F23/E23),0,F23/E23)</f>
        <v>0.99803450535051319</v>
      </c>
      <c r="H23" s="336"/>
      <c r="I23" s="336"/>
      <c r="J23" s="336"/>
      <c r="K23" s="336"/>
      <c r="L23" s="337" t="s">
        <v>174</v>
      </c>
      <c r="M23" s="337"/>
      <c r="N23" s="337"/>
      <c r="O23" s="337"/>
      <c r="P23" s="337"/>
      <c r="Q23" s="337"/>
      <c r="R23" s="257"/>
      <c r="S23" s="253" t="e">
        <f t="shared" si="0"/>
        <v>#N/A</v>
      </c>
      <c r="T23" s="253" t="e">
        <f t="shared" si="0"/>
        <v>#N/A</v>
      </c>
      <c r="U23" s="253" t="e">
        <f t="shared" si="0"/>
        <v>#N/A</v>
      </c>
      <c r="V23" s="253" t="e">
        <f t="shared" si="0"/>
        <v>#N/A</v>
      </c>
      <c r="W23" s="253" t="e">
        <f>IF($K21&gt;W$19,IF($K21&lt;=W$20,1,1),NA())</f>
        <v>#N/A</v>
      </c>
      <c r="X23" s="241"/>
      <c r="Y23" s="262" t="e">
        <f>#N/A</f>
        <v>#N/A</v>
      </c>
      <c r="Z23" s="253" t="e">
        <f>+IF(Y23="A1",1,IF(Y23="A2",0.8,IF(Y23="B1",0.6,IF(Y23="B2",0.4,0.2))))</f>
        <v>#N/A</v>
      </c>
      <c r="AA23" s="253" t="e">
        <f t="shared" si="1"/>
        <v>#N/A</v>
      </c>
      <c r="AB23" s="253" t="e">
        <f t="shared" si="1"/>
        <v>#N/A</v>
      </c>
      <c r="AC23" s="253" t="e">
        <f t="shared" si="1"/>
        <v>#N/A</v>
      </c>
      <c r="AD23" s="253" t="e">
        <f t="shared" si="1"/>
        <v>#N/A</v>
      </c>
      <c r="AE23" s="253" t="e">
        <f t="shared" si="1"/>
        <v>#N/A</v>
      </c>
      <c r="AF23" s="241"/>
      <c r="AG23" s="241"/>
      <c r="AH23" s="241"/>
    </row>
    <row r="24" spans="2:34" ht="147" customHeight="1" x14ac:dyDescent="0.25">
      <c r="B24" s="335" t="s">
        <v>167</v>
      </c>
      <c r="C24" s="335"/>
      <c r="D24" s="335"/>
      <c r="E24" s="271">
        <f>'Introducción de datos_TB'!H83</f>
        <v>2080</v>
      </c>
      <c r="F24" s="271">
        <f>'Introducción de datos_TB'!H84</f>
        <v>1095</v>
      </c>
      <c r="G24" s="336">
        <f>+IF(ISERROR(F24/E24),0,F24/E24)</f>
        <v>0.52644230769230771</v>
      </c>
      <c r="H24" s="336"/>
      <c r="I24" s="336"/>
      <c r="J24" s="336"/>
      <c r="K24" s="336"/>
      <c r="L24" s="337" t="s">
        <v>175</v>
      </c>
      <c r="M24" s="337"/>
      <c r="N24" s="337"/>
      <c r="O24" s="337"/>
      <c r="P24" s="337"/>
      <c r="Q24" s="337"/>
    </row>
  </sheetData>
  <sheetProtection selectLockedCells="1" selectUnlockedCells="1"/>
  <mergeCells count="34">
    <mergeCell ref="B20:D20"/>
    <mergeCell ref="G20:K20"/>
    <mergeCell ref="L20:Q20"/>
    <mergeCell ref="F6:K6"/>
    <mergeCell ref="C8:E8"/>
    <mergeCell ref="G8:K8"/>
    <mergeCell ref="E18:K18"/>
    <mergeCell ref="B19:D19"/>
    <mergeCell ref="G19:H19"/>
    <mergeCell ref="I19:J19"/>
    <mergeCell ref="L19:Q19"/>
    <mergeCell ref="M8:Q8"/>
    <mergeCell ref="C9:E9"/>
    <mergeCell ref="G9:K9"/>
    <mergeCell ref="M9:Q9"/>
    <mergeCell ref="B24:D24"/>
    <mergeCell ref="G24:K24"/>
    <mergeCell ref="L24:Q24"/>
    <mergeCell ref="B21:D21"/>
    <mergeCell ref="G21:K21"/>
    <mergeCell ref="L21:Q21"/>
    <mergeCell ref="B22:D22"/>
    <mergeCell ref="G22:K22"/>
    <mergeCell ref="L22:Q22"/>
    <mergeCell ref="B23:D23"/>
    <mergeCell ref="G23:K23"/>
    <mergeCell ref="L23:Q23"/>
    <mergeCell ref="E5:N5"/>
    <mergeCell ref="E4:N4"/>
    <mergeCell ref="B2:Q2"/>
    <mergeCell ref="C3:D3"/>
    <mergeCell ref="E3:K3"/>
    <mergeCell ref="O3:P3"/>
    <mergeCell ref="C4:D4"/>
  </mergeCells>
  <conditionalFormatting sqref="C4:D4">
    <cfRule type="cellIs" dxfId="15" priority="1" stopIfTrue="1" operator="equal">
      <formula>"C"</formula>
    </cfRule>
    <cfRule type="cellIs" dxfId="14" priority="2" stopIfTrue="1" operator="equal">
      <formula>"B2"</formula>
    </cfRule>
    <cfRule type="cellIs" dxfId="13" priority="3" stopIfTrue="1" operator="equal">
      <formula>"B1"</formula>
    </cfRule>
  </conditionalFormatting>
  <conditionalFormatting sqref="G20:G24">
    <cfRule type="cellIs" dxfId="12" priority="4" stopIfTrue="1" operator="between">
      <formula>0</formula>
      <formula>0.599</formula>
    </cfRule>
    <cfRule type="cellIs" dxfId="11" priority="5" stopIfTrue="1" operator="between">
      <formula>0.6</formula>
      <formula>0.899</formula>
    </cfRule>
    <cfRule type="cellIs" dxfId="10" priority="6" stopIfTrue="1" operator="greaterThanOrEqual">
      <formula>0.9</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r:id="rId1"/>
  <headerFooter alignWithMargins="0">
    <oddFooter>&amp;L&amp;F&amp;C&amp;A&amp;R&amp;D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42CE7-5913-479D-BF33-60C294A002CE}">
  <sheetPr>
    <tabColor indexed="51"/>
    <pageSetUpPr fitToPage="1"/>
  </sheetPr>
  <dimension ref="A1:Q67"/>
  <sheetViews>
    <sheetView showGridLines="0" zoomScale="70" zoomScaleNormal="70" zoomScalePageLayoutView="30" workbookViewId="0">
      <selection activeCell="H35" sqref="H35"/>
    </sheetView>
  </sheetViews>
  <sheetFormatPr baseColWidth="10" defaultColWidth="10.7109375" defaultRowHeight="15" x14ac:dyDescent="0.25"/>
  <cols>
    <col min="1" max="1" width="2.5703125" style="95" customWidth="1"/>
    <col min="2" max="2" width="98.42578125" style="95" customWidth="1"/>
    <col min="3" max="3" width="23" style="95" customWidth="1"/>
    <col min="4" max="4" width="19.140625" style="95" customWidth="1"/>
    <col min="5" max="5" width="16.42578125" style="95" customWidth="1"/>
    <col min="6" max="6" width="17.42578125" style="95" customWidth="1"/>
    <col min="7" max="7" width="16.42578125" style="95" customWidth="1"/>
    <col min="8" max="8" width="17.42578125" style="95" customWidth="1"/>
    <col min="9" max="9" width="16.42578125" style="95" customWidth="1"/>
    <col min="10" max="10" width="21.28515625" style="95" customWidth="1"/>
    <col min="11" max="11" width="18.42578125" style="95" customWidth="1"/>
    <col min="12" max="12" width="15.42578125" style="95" customWidth="1"/>
    <col min="13" max="13" width="20.42578125" style="95" customWidth="1"/>
    <col min="14" max="14" width="14.42578125" style="95" customWidth="1"/>
    <col min="15" max="15" width="16.140625" style="95" customWidth="1"/>
    <col min="16" max="16" width="13.5703125" style="95" customWidth="1"/>
    <col min="17" max="17" width="13.42578125" style="95" customWidth="1"/>
    <col min="18" max="18" width="11.42578125" style="95" customWidth="1"/>
    <col min="19" max="19" width="2.42578125" style="95" customWidth="1"/>
    <col min="20" max="20" width="1.140625" style="95" customWidth="1"/>
    <col min="21" max="21" width="3.42578125" style="95" customWidth="1"/>
    <col min="22" max="22" width="17" style="95" customWidth="1"/>
    <col min="23" max="23" width="15" style="95" customWidth="1"/>
    <col min="24" max="24" width="11.42578125" style="95" customWidth="1"/>
    <col min="25" max="25" width="13.42578125" style="95" customWidth="1"/>
    <col min="26" max="26" width="16.85546875" style="95" customWidth="1"/>
    <col min="27" max="27" width="11.42578125" style="95" customWidth="1"/>
    <col min="28" max="28" width="2" style="95" customWidth="1"/>
    <col min="29" max="29" width="3.42578125" style="95" customWidth="1"/>
    <col min="30" max="30" width="2.42578125" style="95" customWidth="1"/>
    <col min="31" max="31" width="40.5703125" style="95" customWidth="1"/>
    <col min="32" max="32" width="15.42578125" style="95" customWidth="1"/>
    <col min="33" max="16384" width="10.7109375" style="95"/>
  </cols>
  <sheetData>
    <row r="1" spans="2:13" ht="29.25" customHeight="1" x14ac:dyDescent="0.25"/>
    <row r="2" spans="2:13" ht="15.75" customHeight="1" x14ac:dyDescent="0.25">
      <c r="B2" s="299" t="s">
        <v>45</v>
      </c>
      <c r="C2" s="299"/>
      <c r="D2" s="299"/>
      <c r="E2" s="299"/>
      <c r="F2" s="299"/>
      <c r="G2" s="299"/>
      <c r="H2" s="299"/>
      <c r="I2" s="299"/>
      <c r="J2" s="299"/>
      <c r="K2" s="96"/>
      <c r="L2" s="96"/>
      <c r="M2" s="96"/>
    </row>
    <row r="3" spans="2:13" ht="4.5" customHeight="1" x14ac:dyDescent="0.25"/>
    <row r="4" spans="2:13" ht="14.25" customHeight="1" x14ac:dyDescent="0.25">
      <c r="B4" s="97" t="s">
        <v>46</v>
      </c>
      <c r="C4" s="300" t="s">
        <v>47</v>
      </c>
      <c r="D4" s="300"/>
      <c r="E4" s="301" t="s">
        <v>48</v>
      </c>
      <c r="F4" s="301"/>
      <c r="G4" s="302"/>
      <c r="H4" s="302"/>
      <c r="I4" s="302"/>
      <c r="J4" s="302"/>
    </row>
    <row r="5" spans="2:13" ht="3" customHeight="1" x14ac:dyDescent="0.25">
      <c r="B5" s="99"/>
      <c r="E5" s="100"/>
      <c r="F5" s="100"/>
    </row>
    <row r="6" spans="2:13" x14ac:dyDescent="0.25">
      <c r="B6" s="97" t="s">
        <v>49</v>
      </c>
      <c r="C6" s="303" t="s">
        <v>160</v>
      </c>
      <c r="D6" s="303"/>
      <c r="E6" s="301" t="s">
        <v>50</v>
      </c>
      <c r="F6" s="301"/>
      <c r="G6" s="98"/>
      <c r="H6" s="101" t="s">
        <v>52</v>
      </c>
      <c r="I6" s="304"/>
      <c r="J6" s="304"/>
    </row>
    <row r="7" spans="2:13" ht="3" customHeight="1" x14ac:dyDescent="0.25">
      <c r="B7" s="99"/>
      <c r="E7" s="100"/>
      <c r="F7" s="100"/>
      <c r="H7" s="99"/>
    </row>
    <row r="8" spans="2:13" x14ac:dyDescent="0.25">
      <c r="B8" s="97" t="s">
        <v>53</v>
      </c>
      <c r="C8" s="303" t="s">
        <v>54</v>
      </c>
      <c r="D8" s="303"/>
      <c r="E8" s="100"/>
      <c r="F8" s="97"/>
      <c r="G8" s="98"/>
      <c r="H8" s="97"/>
      <c r="I8" s="300"/>
      <c r="J8" s="300"/>
    </row>
    <row r="9" spans="2:13" ht="3" customHeight="1" x14ac:dyDescent="0.25">
      <c r="B9" s="100"/>
      <c r="C9" s="102">
        <v>39825</v>
      </c>
      <c r="E9" s="100"/>
      <c r="F9" s="100"/>
    </row>
    <row r="10" spans="2:13" x14ac:dyDescent="0.25">
      <c r="B10" s="97" t="s">
        <v>55</v>
      </c>
      <c r="C10" s="305">
        <v>44562</v>
      </c>
      <c r="D10" s="305"/>
      <c r="E10" s="306" t="s">
        <v>56</v>
      </c>
      <c r="F10" s="306"/>
      <c r="G10" s="300" t="s">
        <v>57</v>
      </c>
      <c r="H10" s="300"/>
      <c r="I10" s="300"/>
      <c r="J10" s="300"/>
    </row>
    <row r="11" spans="2:13" ht="5.25" customHeight="1" x14ac:dyDescent="0.25"/>
    <row r="12" spans="2:13" ht="15" customHeight="1" x14ac:dyDescent="0.25">
      <c r="B12" s="97" t="s">
        <v>58</v>
      </c>
      <c r="C12" s="296"/>
      <c r="D12" s="296"/>
      <c r="E12" s="297" t="s">
        <v>59</v>
      </c>
      <c r="F12" s="297"/>
      <c r="G12" s="298" t="s">
        <v>60</v>
      </c>
      <c r="H12" s="298"/>
      <c r="I12" s="298"/>
      <c r="J12" s="298"/>
    </row>
    <row r="13" spans="2:13" ht="5.25" customHeight="1" x14ac:dyDescent="0.25"/>
    <row r="14" spans="2:13" ht="15.75" customHeight="1" x14ac:dyDescent="0.25">
      <c r="B14" s="299" t="s">
        <v>61</v>
      </c>
      <c r="C14" s="299"/>
      <c r="D14" s="299"/>
      <c r="E14" s="299"/>
      <c r="F14" s="299"/>
      <c r="G14" s="299"/>
      <c r="H14" s="299"/>
      <c r="I14" s="299"/>
      <c r="J14" s="299"/>
    </row>
    <row r="15" spans="2:13" ht="3" customHeight="1" x14ac:dyDescent="0.25"/>
    <row r="16" spans="2:13" x14ac:dyDescent="0.25">
      <c r="B16" s="97" t="s">
        <v>62</v>
      </c>
      <c r="C16" s="98"/>
      <c r="D16" s="97" t="s">
        <v>63</v>
      </c>
      <c r="E16" s="103">
        <v>44562</v>
      </c>
      <c r="F16" s="104" t="s">
        <v>64</v>
      </c>
      <c r="G16" s="103">
        <v>44742</v>
      </c>
      <c r="H16" s="309" t="s">
        <v>65</v>
      </c>
      <c r="I16" s="309"/>
      <c r="J16" s="103">
        <v>44830</v>
      </c>
    </row>
    <row r="17" spans="1:17" ht="3" customHeight="1" x14ac:dyDescent="0.25"/>
    <row r="18" spans="1:17" x14ac:dyDescent="0.25">
      <c r="B18" s="310" t="s">
        <v>66</v>
      </c>
      <c r="C18" s="310"/>
      <c r="D18" s="311" t="s">
        <v>67</v>
      </c>
      <c r="E18" s="311"/>
      <c r="F18" s="311"/>
    </row>
    <row r="19" spans="1:17" ht="3" customHeight="1" x14ac:dyDescent="0.25"/>
    <row r="20" spans="1:17" ht="5.25" customHeight="1" x14ac:dyDescent="0.25"/>
    <row r="21" spans="1:17" ht="15.75" customHeight="1" x14ac:dyDescent="0.25">
      <c r="B21" s="299" t="s">
        <v>177</v>
      </c>
      <c r="C21" s="299"/>
      <c r="D21" s="299"/>
      <c r="E21" s="299"/>
      <c r="F21" s="299"/>
      <c r="G21" s="299"/>
      <c r="H21" s="299"/>
      <c r="I21" s="299"/>
      <c r="J21" s="299"/>
    </row>
    <row r="22" spans="1:17" x14ac:dyDescent="0.25">
      <c r="J22" s="117"/>
      <c r="K22" s="117"/>
    </row>
    <row r="23" spans="1:17" ht="19.5" thickBot="1" x14ac:dyDescent="0.35">
      <c r="B23" s="194" t="s">
        <v>130</v>
      </c>
      <c r="C23" s="195"/>
      <c r="D23" s="195"/>
      <c r="E23" s="196"/>
      <c r="F23" s="196"/>
      <c r="G23" s="196"/>
      <c r="H23" s="197"/>
      <c r="I23" s="198"/>
      <c r="J23" s="199"/>
      <c r="K23" s="200" t="s">
        <v>131</v>
      </c>
      <c r="L23" s="196"/>
      <c r="M23" s="199"/>
      <c r="N23" s="199"/>
    </row>
    <row r="25" spans="1:17" ht="25.5" x14ac:dyDescent="0.25">
      <c r="B25" s="314" t="s">
        <v>132</v>
      </c>
      <c r="C25" s="314"/>
      <c r="D25" s="314"/>
      <c r="E25" s="201" t="s">
        <v>133</v>
      </c>
      <c r="F25" s="202" t="s">
        <v>134</v>
      </c>
      <c r="G25" s="203"/>
      <c r="H25" s="204">
        <v>2022</v>
      </c>
      <c r="I25" s="204">
        <v>2023</v>
      </c>
      <c r="J25" s="204">
        <v>2024</v>
      </c>
      <c r="K25" s="204"/>
      <c r="L25" s="204"/>
      <c r="M25" s="204"/>
      <c r="N25" s="204"/>
      <c r="O25" s="204"/>
      <c r="P25" s="204"/>
      <c r="Q25" s="204"/>
    </row>
    <row r="26" spans="1:17" x14ac:dyDescent="0.25">
      <c r="B26" s="205"/>
      <c r="C26" s="206"/>
      <c r="D26" s="206"/>
      <c r="E26" s="207"/>
      <c r="F26" s="208"/>
      <c r="G26" s="209"/>
      <c r="H26" s="210"/>
      <c r="I26" s="210"/>
      <c r="J26" s="210"/>
      <c r="K26" s="210"/>
      <c r="L26" s="210"/>
      <c r="M26" s="210"/>
      <c r="N26" s="210"/>
      <c r="O26" s="210"/>
      <c r="P26" s="210"/>
      <c r="Q26" s="211"/>
    </row>
    <row r="27" spans="1:17" ht="15" customHeight="1" x14ac:dyDescent="0.25">
      <c r="A27" s="315" t="s">
        <v>135</v>
      </c>
      <c r="B27" s="316" t="s">
        <v>179</v>
      </c>
      <c r="C27" s="316"/>
      <c r="D27" s="316"/>
      <c r="E27" s="318" t="s">
        <v>99</v>
      </c>
      <c r="F27" s="317" t="s">
        <v>137</v>
      </c>
      <c r="G27" s="212" t="s">
        <v>138</v>
      </c>
      <c r="H27" s="214">
        <v>3.6999999999999998E-2</v>
      </c>
      <c r="I27" s="213"/>
      <c r="J27" s="214"/>
      <c r="K27" s="215"/>
      <c r="L27" s="216"/>
      <c r="M27" s="217"/>
      <c r="N27" s="218"/>
      <c r="O27" s="218"/>
      <c r="P27" s="219"/>
      <c r="Q27" s="219"/>
    </row>
    <row r="28" spans="1:17" x14ac:dyDescent="0.25">
      <c r="A28" s="315"/>
      <c r="B28" s="316"/>
      <c r="C28" s="316"/>
      <c r="D28" s="316"/>
      <c r="E28" s="318"/>
      <c r="F28" s="317"/>
      <c r="G28" s="212" t="s">
        <v>139</v>
      </c>
      <c r="H28" s="214">
        <v>0.03</v>
      </c>
      <c r="I28" s="213"/>
      <c r="J28" s="214"/>
      <c r="K28" s="215"/>
      <c r="L28" s="220"/>
      <c r="M28" s="217"/>
      <c r="N28" s="218"/>
      <c r="O28" s="218"/>
      <c r="P28" s="263"/>
      <c r="Q28" s="263"/>
    </row>
    <row r="29" spans="1:17" ht="15" customHeight="1" x14ac:dyDescent="0.25">
      <c r="A29" s="315"/>
      <c r="B29" s="316" t="s">
        <v>181</v>
      </c>
      <c r="C29" s="316"/>
      <c r="D29" s="316"/>
      <c r="E29" s="318" t="s">
        <v>99</v>
      </c>
      <c r="F29" s="317" t="s">
        <v>137</v>
      </c>
      <c r="G29" s="221" t="s">
        <v>138</v>
      </c>
      <c r="H29" s="273">
        <v>0.04</v>
      </c>
      <c r="I29" s="222"/>
      <c r="J29" s="223"/>
      <c r="K29" s="215"/>
      <c r="L29" s="220"/>
      <c r="M29" s="217"/>
      <c r="N29" s="217"/>
      <c r="O29" s="217"/>
      <c r="P29" s="264"/>
      <c r="Q29" s="264"/>
    </row>
    <row r="30" spans="1:17" x14ac:dyDescent="0.25">
      <c r="A30" s="315"/>
      <c r="B30" s="316"/>
      <c r="C30" s="316"/>
      <c r="D30" s="316"/>
      <c r="E30" s="318"/>
      <c r="F30" s="317"/>
      <c r="G30" s="221" t="s">
        <v>139</v>
      </c>
      <c r="H30" s="273">
        <v>0.02</v>
      </c>
      <c r="I30" s="222"/>
      <c r="J30" s="223"/>
      <c r="K30" s="215"/>
      <c r="L30" s="220"/>
      <c r="M30" s="217"/>
      <c r="N30" s="217"/>
      <c r="O30" s="217"/>
      <c r="P30" s="264"/>
      <c r="Q30" s="264"/>
    </row>
    <row r="31" spans="1:17" ht="15" customHeight="1" x14ac:dyDescent="0.25">
      <c r="A31" s="315"/>
      <c r="B31" s="319" t="s">
        <v>183</v>
      </c>
      <c r="C31" s="319"/>
      <c r="D31" s="319"/>
      <c r="E31" s="318" t="s">
        <v>99</v>
      </c>
      <c r="F31" s="317" t="s">
        <v>137</v>
      </c>
      <c r="G31" s="212" t="s">
        <v>138</v>
      </c>
      <c r="H31" s="274">
        <v>9.4000000000000004E-3</v>
      </c>
      <c r="I31" s="224"/>
      <c r="J31" s="223"/>
      <c r="K31" s="215"/>
      <c r="L31" s="220"/>
      <c r="M31" s="217"/>
      <c r="N31" s="218"/>
      <c r="O31" s="218"/>
      <c r="P31" s="263"/>
      <c r="Q31" s="263"/>
    </row>
    <row r="32" spans="1:17" x14ac:dyDescent="0.25">
      <c r="A32" s="315"/>
      <c r="B32" s="319"/>
      <c r="C32" s="319"/>
      <c r="D32" s="319"/>
      <c r="E32" s="318"/>
      <c r="F32" s="317"/>
      <c r="G32" s="212" t="s">
        <v>139</v>
      </c>
      <c r="H32" s="274">
        <v>1.6999999999999999E-3</v>
      </c>
      <c r="I32" s="224"/>
      <c r="J32" s="223"/>
      <c r="K32" s="215"/>
      <c r="L32" s="220"/>
      <c r="M32" s="225"/>
      <c r="N32" s="218"/>
      <c r="O32" s="218"/>
      <c r="P32" s="263"/>
      <c r="Q32" s="263"/>
    </row>
    <row r="33" spans="2:17" ht="15" customHeight="1" x14ac:dyDescent="0.25">
      <c r="B33" s="320" t="s">
        <v>185</v>
      </c>
      <c r="C33" s="320"/>
      <c r="D33" s="320"/>
      <c r="E33" s="318" t="s">
        <v>99</v>
      </c>
      <c r="F33" s="317" t="s">
        <v>137</v>
      </c>
      <c r="G33" s="221" t="s">
        <v>138</v>
      </c>
      <c r="H33" s="269">
        <f>27611/54140</f>
        <v>0.5099926117473218</v>
      </c>
      <c r="I33" s="213"/>
      <c r="J33" s="214"/>
      <c r="K33" s="215"/>
      <c r="L33" s="220"/>
      <c r="M33" s="217"/>
      <c r="N33" s="218"/>
      <c r="O33" s="218"/>
      <c r="P33" s="264"/>
      <c r="Q33" s="264"/>
    </row>
    <row r="34" spans="2:17" x14ac:dyDescent="0.25">
      <c r="B34" s="320"/>
      <c r="C34" s="320"/>
      <c r="D34" s="320"/>
      <c r="E34" s="318"/>
      <c r="F34" s="317"/>
      <c r="G34" s="221" t="s">
        <v>139</v>
      </c>
      <c r="H34" s="269">
        <f>7627/54140</f>
        <v>0.14087550794237164</v>
      </c>
      <c r="I34" s="226"/>
      <c r="J34" s="214"/>
      <c r="K34" s="215"/>
      <c r="L34" s="220"/>
      <c r="M34" s="225"/>
      <c r="N34" s="218"/>
      <c r="O34" s="218"/>
      <c r="P34" s="264"/>
      <c r="Q34" s="264"/>
    </row>
    <row r="35" spans="2:17" ht="15" customHeight="1" x14ac:dyDescent="0.25">
      <c r="B35" s="316" t="s">
        <v>186</v>
      </c>
      <c r="C35" s="316"/>
      <c r="D35" s="316"/>
      <c r="E35" s="318" t="s">
        <v>99</v>
      </c>
      <c r="F35" s="317" t="s">
        <v>137</v>
      </c>
      <c r="G35" s="212" t="s">
        <v>138</v>
      </c>
      <c r="H35" s="274">
        <f>1709/2011</f>
        <v>0.84982595723520638</v>
      </c>
      <c r="I35" s="220"/>
      <c r="J35" s="220"/>
      <c r="K35" s="215"/>
      <c r="L35" s="220"/>
      <c r="M35" s="217"/>
      <c r="N35" s="217"/>
      <c r="O35" s="217"/>
      <c r="P35" s="265"/>
      <c r="Q35" s="265"/>
    </row>
    <row r="36" spans="2:17" x14ac:dyDescent="0.25">
      <c r="B36" s="316"/>
      <c r="C36" s="316"/>
      <c r="D36" s="316"/>
      <c r="E36" s="318"/>
      <c r="F36" s="317"/>
      <c r="G36" s="212" t="s">
        <v>139</v>
      </c>
      <c r="H36" s="274">
        <f>789/1709</f>
        <v>0.46167349327091867</v>
      </c>
      <c r="I36" s="220"/>
      <c r="J36" s="220"/>
      <c r="K36" s="215"/>
      <c r="L36" s="220"/>
      <c r="M36" s="217"/>
      <c r="N36" s="217"/>
      <c r="O36" s="217"/>
      <c r="P36" s="265"/>
      <c r="Q36" s="265"/>
    </row>
    <row r="37" spans="2:17" ht="15" customHeight="1" x14ac:dyDescent="0.25">
      <c r="B37" s="320" t="s">
        <v>187</v>
      </c>
      <c r="C37" s="320"/>
      <c r="D37" s="320"/>
      <c r="E37" s="318" t="s">
        <v>99</v>
      </c>
      <c r="F37" s="317" t="s">
        <v>137</v>
      </c>
      <c r="G37" s="272" t="s">
        <v>138</v>
      </c>
      <c r="H37" s="276">
        <f>15400/44972</f>
        <v>0.34243529307124432</v>
      </c>
      <c r="I37" s="220"/>
      <c r="J37" s="220"/>
      <c r="K37" s="215"/>
      <c r="L37" s="220"/>
      <c r="M37" s="217"/>
      <c r="N37" s="218"/>
      <c r="O37" s="218"/>
      <c r="P37" s="263"/>
      <c r="Q37" s="263"/>
    </row>
    <row r="38" spans="2:17" x14ac:dyDescent="0.25">
      <c r="B38" s="320"/>
      <c r="C38" s="320"/>
      <c r="D38" s="320"/>
      <c r="E38" s="318"/>
      <c r="F38" s="317"/>
      <c r="G38" s="272" t="s">
        <v>139</v>
      </c>
      <c r="H38" s="275">
        <f>4505/44972</f>
        <v>0.10017344125233478</v>
      </c>
      <c r="I38" s="220"/>
      <c r="J38" s="220"/>
      <c r="K38" s="215"/>
      <c r="L38" s="220"/>
      <c r="M38" s="225"/>
      <c r="N38" s="218"/>
      <c r="O38" s="218"/>
      <c r="P38" s="263"/>
      <c r="Q38" s="263"/>
    </row>
    <row r="39" spans="2:17" x14ac:dyDescent="0.25">
      <c r="B39" s="354" t="s">
        <v>188</v>
      </c>
      <c r="C39" s="355"/>
      <c r="D39" s="356"/>
      <c r="E39" s="318" t="s">
        <v>99</v>
      </c>
      <c r="F39" s="317" t="s">
        <v>137</v>
      </c>
      <c r="G39" s="212" t="s">
        <v>138</v>
      </c>
      <c r="H39" s="275">
        <f>19606/27230</f>
        <v>0.72001468968049942</v>
      </c>
      <c r="I39" s="220"/>
      <c r="J39" s="220"/>
      <c r="K39" s="215"/>
      <c r="L39" s="220"/>
      <c r="M39" s="225"/>
      <c r="N39" s="218"/>
      <c r="O39" s="218"/>
      <c r="P39" s="263"/>
      <c r="Q39" s="263"/>
    </row>
    <row r="40" spans="2:17" x14ac:dyDescent="0.25">
      <c r="B40" s="357"/>
      <c r="C40" s="358"/>
      <c r="D40" s="359"/>
      <c r="E40" s="318"/>
      <c r="F40" s="317"/>
      <c r="G40" s="212" t="s">
        <v>139</v>
      </c>
      <c r="H40" s="275">
        <f>14881/27230</f>
        <v>0.5464928387807565</v>
      </c>
      <c r="I40" s="220"/>
      <c r="J40" s="220"/>
      <c r="K40" s="215"/>
      <c r="L40" s="220"/>
      <c r="M40" s="225"/>
      <c r="N40" s="218"/>
      <c r="O40" s="218"/>
      <c r="P40" s="263"/>
      <c r="Q40" s="263"/>
    </row>
    <row r="41" spans="2:17" x14ac:dyDescent="0.25">
      <c r="B41" s="354" t="s">
        <v>189</v>
      </c>
      <c r="C41" s="355"/>
      <c r="D41" s="356"/>
      <c r="E41" s="318" t="s">
        <v>99</v>
      </c>
      <c r="F41" s="317" t="s">
        <v>137</v>
      </c>
      <c r="G41" s="272" t="s">
        <v>138</v>
      </c>
      <c r="H41" s="275">
        <f>1316/1880</f>
        <v>0.7</v>
      </c>
      <c r="I41" s="220"/>
      <c r="J41" s="220"/>
      <c r="K41" s="215"/>
      <c r="L41" s="220"/>
      <c r="M41" s="225"/>
      <c r="N41" s="218"/>
      <c r="O41" s="218"/>
      <c r="P41" s="263"/>
      <c r="Q41" s="263"/>
    </row>
    <row r="42" spans="2:17" x14ac:dyDescent="0.25">
      <c r="B42" s="357"/>
      <c r="C42" s="358"/>
      <c r="D42" s="359"/>
      <c r="E42" s="318"/>
      <c r="F42" s="317"/>
      <c r="G42" s="272" t="s">
        <v>139</v>
      </c>
      <c r="H42" s="275">
        <v>0</v>
      </c>
      <c r="I42" s="220"/>
      <c r="J42" s="220"/>
      <c r="K42" s="215"/>
      <c r="L42" s="220"/>
      <c r="M42" s="225"/>
      <c r="N42" s="218"/>
      <c r="O42" s="218"/>
      <c r="P42" s="263"/>
      <c r="Q42" s="263"/>
    </row>
    <row r="43" spans="2:17" x14ac:dyDescent="0.25">
      <c r="B43" s="354" t="s">
        <v>190</v>
      </c>
      <c r="C43" s="355"/>
      <c r="D43" s="356"/>
      <c r="E43" s="318" t="s">
        <v>99</v>
      </c>
      <c r="F43" s="317" t="s">
        <v>137</v>
      </c>
      <c r="G43" s="212" t="s">
        <v>138</v>
      </c>
      <c r="H43" s="275">
        <f>77/110</f>
        <v>0.7</v>
      </c>
      <c r="I43" s="220"/>
      <c r="J43" s="220"/>
      <c r="K43" s="215"/>
      <c r="L43" s="220"/>
      <c r="M43" s="225"/>
      <c r="N43" s="218"/>
      <c r="O43" s="218"/>
      <c r="P43" s="263"/>
      <c r="Q43" s="263"/>
    </row>
    <row r="44" spans="2:17" x14ac:dyDescent="0.25">
      <c r="B44" s="357"/>
      <c r="C44" s="358"/>
      <c r="D44" s="359"/>
      <c r="E44" s="318"/>
      <c r="F44" s="317"/>
      <c r="G44" s="212" t="s">
        <v>139</v>
      </c>
      <c r="H44" s="275">
        <v>0</v>
      </c>
      <c r="I44" s="220"/>
      <c r="J44" s="220"/>
      <c r="K44" s="215"/>
      <c r="L44" s="220"/>
      <c r="M44" s="225"/>
      <c r="N44" s="218"/>
      <c r="O44" s="218"/>
      <c r="P44" s="263"/>
      <c r="Q44" s="263"/>
    </row>
    <row r="45" spans="2:17" x14ac:dyDescent="0.25">
      <c r="B45" s="354" t="s">
        <v>191</v>
      </c>
      <c r="C45" s="355"/>
      <c r="D45" s="356"/>
      <c r="E45" s="318" t="s">
        <v>99</v>
      </c>
      <c r="F45" s="317" t="s">
        <v>137</v>
      </c>
      <c r="G45" s="272" t="s">
        <v>138</v>
      </c>
      <c r="H45" s="275">
        <v>0.23</v>
      </c>
      <c r="I45" s="220"/>
      <c r="J45" s="220"/>
      <c r="K45" s="215"/>
      <c r="L45" s="220"/>
      <c r="M45" s="225"/>
      <c r="N45" s="218"/>
      <c r="O45" s="218"/>
      <c r="P45" s="263"/>
      <c r="Q45" s="263"/>
    </row>
    <row r="46" spans="2:17" x14ac:dyDescent="0.25">
      <c r="B46" s="357"/>
      <c r="C46" s="358"/>
      <c r="D46" s="359"/>
      <c r="E46" s="318"/>
      <c r="F46" s="317"/>
      <c r="G46" s="272" t="s">
        <v>139</v>
      </c>
      <c r="H46" s="275">
        <f>281/508</f>
        <v>0.55314960629921262</v>
      </c>
      <c r="I46" s="220"/>
      <c r="J46" s="220"/>
      <c r="K46" s="215"/>
      <c r="L46" s="220"/>
      <c r="M46" s="225"/>
      <c r="N46" s="218"/>
      <c r="O46" s="218"/>
      <c r="P46" s="263"/>
      <c r="Q46" s="263"/>
    </row>
    <row r="47" spans="2:17" ht="14.25" customHeight="1" x14ac:dyDescent="0.25">
      <c r="B47" s="320" t="s">
        <v>192</v>
      </c>
      <c r="C47" s="320"/>
      <c r="D47" s="320"/>
      <c r="E47" s="318" t="s">
        <v>99</v>
      </c>
      <c r="F47" s="317" t="s">
        <v>137</v>
      </c>
      <c r="G47" s="212" t="s">
        <v>138</v>
      </c>
      <c r="H47" s="275">
        <v>0.67</v>
      </c>
      <c r="I47" s="220"/>
      <c r="J47" s="220"/>
      <c r="K47" s="215"/>
      <c r="L47" s="220"/>
      <c r="M47" s="217"/>
      <c r="N47" s="217"/>
      <c r="O47" s="217"/>
      <c r="P47" s="263"/>
      <c r="Q47" s="263"/>
    </row>
    <row r="48" spans="2:17" x14ac:dyDescent="0.25">
      <c r="B48" s="320"/>
      <c r="C48" s="320"/>
      <c r="D48" s="320"/>
      <c r="E48" s="318"/>
      <c r="F48" s="317"/>
      <c r="G48" s="212" t="s">
        <v>139</v>
      </c>
      <c r="H48" s="275">
        <f>13227/14884</f>
        <v>0.88867239989250202</v>
      </c>
      <c r="I48" s="220"/>
      <c r="J48" s="220"/>
      <c r="K48" s="215"/>
      <c r="L48" s="220"/>
      <c r="M48" s="217"/>
      <c r="N48" s="217"/>
      <c r="O48" s="217"/>
      <c r="P48" s="263"/>
      <c r="Q48" s="263"/>
    </row>
    <row r="49" spans="2:17" x14ac:dyDescent="0.25">
      <c r="B49" s="354" t="s">
        <v>193</v>
      </c>
      <c r="C49" s="355"/>
      <c r="D49" s="356"/>
      <c r="E49" s="318" t="s">
        <v>99</v>
      </c>
      <c r="F49" s="317" t="s">
        <v>137</v>
      </c>
      <c r="G49" s="272" t="s">
        <v>138</v>
      </c>
      <c r="H49" s="276">
        <f>20152/54140</f>
        <v>0.37222016992981161</v>
      </c>
      <c r="I49" s="220"/>
      <c r="J49" s="220"/>
      <c r="K49" s="215"/>
      <c r="L49" s="220"/>
      <c r="M49" s="217"/>
      <c r="N49" s="217"/>
      <c r="O49" s="217"/>
      <c r="P49" s="263"/>
      <c r="Q49" s="263"/>
    </row>
    <row r="50" spans="2:17" x14ac:dyDescent="0.25">
      <c r="B50" s="357"/>
      <c r="C50" s="358"/>
      <c r="D50" s="359"/>
      <c r="E50" s="318"/>
      <c r="F50" s="317"/>
      <c r="G50" s="272" t="s">
        <v>139</v>
      </c>
      <c r="H50" s="277">
        <f>6375/54140</f>
        <v>0.11775027705947544</v>
      </c>
      <c r="I50" s="220"/>
      <c r="J50" s="220"/>
      <c r="K50" s="215"/>
      <c r="L50" s="220"/>
      <c r="M50" s="217"/>
      <c r="N50" s="217"/>
      <c r="O50" s="217"/>
      <c r="P50" s="263"/>
      <c r="Q50" s="263"/>
    </row>
    <row r="51" spans="2:17" x14ac:dyDescent="0.25">
      <c r="B51" s="354" t="s">
        <v>194</v>
      </c>
      <c r="C51" s="355"/>
      <c r="D51" s="356"/>
      <c r="E51" s="318" t="s">
        <v>99</v>
      </c>
      <c r="F51" s="317" t="s">
        <v>137</v>
      </c>
      <c r="G51" s="212" t="s">
        <v>138</v>
      </c>
      <c r="H51" s="276">
        <f>1087/2011</f>
        <v>0.54052710094480361</v>
      </c>
      <c r="I51" s="220"/>
      <c r="J51" s="220"/>
      <c r="K51" s="215"/>
      <c r="L51" s="220"/>
      <c r="M51" s="217"/>
      <c r="N51" s="217"/>
      <c r="O51" s="217"/>
      <c r="P51" s="263"/>
      <c r="Q51" s="263"/>
    </row>
    <row r="52" spans="2:17" x14ac:dyDescent="0.25">
      <c r="B52" s="357"/>
      <c r="C52" s="358"/>
      <c r="D52" s="359"/>
      <c r="E52" s="318"/>
      <c r="F52" s="317"/>
      <c r="G52" s="212" t="s">
        <v>139</v>
      </c>
      <c r="H52" s="276">
        <f>388/2011</f>
        <v>0.19293883639980108</v>
      </c>
      <c r="I52" s="220"/>
      <c r="J52" s="220"/>
      <c r="K52" s="215"/>
      <c r="L52" s="220"/>
      <c r="M52" s="217"/>
      <c r="N52" s="217"/>
      <c r="O52" s="217"/>
      <c r="P52" s="263"/>
      <c r="Q52" s="263"/>
    </row>
    <row r="53" spans="2:17" x14ac:dyDescent="0.25">
      <c r="B53" s="354" t="s">
        <v>195</v>
      </c>
      <c r="C53" s="355"/>
      <c r="D53" s="356"/>
      <c r="E53" s="318" t="s">
        <v>99</v>
      </c>
      <c r="F53" s="317" t="s">
        <v>137</v>
      </c>
      <c r="G53" s="272" t="s">
        <v>138</v>
      </c>
      <c r="H53" s="276">
        <f>9477/44972</f>
        <v>0.2107311215867651</v>
      </c>
      <c r="I53" s="220"/>
      <c r="J53" s="220"/>
      <c r="K53" s="215"/>
      <c r="L53" s="220"/>
      <c r="M53" s="217"/>
      <c r="N53" s="217"/>
      <c r="O53" s="217"/>
      <c r="P53" s="263"/>
      <c r="Q53" s="263"/>
    </row>
    <row r="54" spans="2:17" x14ac:dyDescent="0.25">
      <c r="B54" s="357"/>
      <c r="C54" s="358"/>
      <c r="D54" s="359"/>
      <c r="E54" s="318"/>
      <c r="F54" s="317"/>
      <c r="G54" s="272" t="s">
        <v>139</v>
      </c>
      <c r="H54" s="276">
        <f>2528/44972</f>
        <v>5.6212754602864005E-2</v>
      </c>
      <c r="I54" s="220"/>
      <c r="J54" s="220"/>
      <c r="K54" s="215"/>
      <c r="L54" s="220"/>
      <c r="M54" s="217"/>
      <c r="N54" s="217"/>
      <c r="O54" s="217"/>
      <c r="P54" s="263"/>
      <c r="Q54" s="263"/>
    </row>
    <row r="55" spans="2:17" x14ac:dyDescent="0.25">
      <c r="B55" s="354"/>
      <c r="C55" s="355"/>
      <c r="D55" s="356"/>
      <c r="E55" s="318" t="s">
        <v>99</v>
      </c>
      <c r="F55" s="317" t="s">
        <v>137</v>
      </c>
      <c r="G55" s="212" t="s">
        <v>138</v>
      </c>
      <c r="H55" s="275"/>
      <c r="I55" s="220"/>
      <c r="J55" s="220"/>
      <c r="K55" s="215"/>
      <c r="L55" s="220"/>
      <c r="M55" s="217"/>
      <c r="N55" s="217"/>
      <c r="O55" s="217"/>
      <c r="P55" s="263"/>
      <c r="Q55" s="263"/>
    </row>
    <row r="56" spans="2:17" x14ac:dyDescent="0.25">
      <c r="B56" s="357"/>
      <c r="C56" s="358"/>
      <c r="D56" s="359"/>
      <c r="E56" s="318"/>
      <c r="F56" s="317"/>
      <c r="G56" s="212" t="s">
        <v>139</v>
      </c>
      <c r="H56" s="275"/>
      <c r="I56" s="220"/>
      <c r="J56" s="220"/>
      <c r="K56" s="215"/>
      <c r="L56" s="220"/>
      <c r="M56" s="217"/>
      <c r="N56" s="217"/>
      <c r="O56" s="217"/>
      <c r="P56" s="263"/>
      <c r="Q56" s="263"/>
    </row>
    <row r="57" spans="2:17" x14ac:dyDescent="0.25">
      <c r="B57" s="354"/>
      <c r="C57" s="355"/>
      <c r="D57" s="356"/>
      <c r="E57" s="318" t="s">
        <v>99</v>
      </c>
      <c r="F57" s="317" t="s">
        <v>137</v>
      </c>
      <c r="G57" s="272" t="s">
        <v>138</v>
      </c>
      <c r="H57" s="275"/>
      <c r="I57" s="220"/>
      <c r="J57" s="220"/>
      <c r="K57" s="215"/>
      <c r="L57" s="220"/>
      <c r="M57" s="217"/>
      <c r="N57" s="217"/>
      <c r="O57" s="217"/>
      <c r="P57" s="263"/>
      <c r="Q57" s="263"/>
    </row>
    <row r="58" spans="2:17" x14ac:dyDescent="0.25">
      <c r="B58" s="357"/>
      <c r="C58" s="358"/>
      <c r="D58" s="359"/>
      <c r="E58" s="318"/>
      <c r="F58" s="317"/>
      <c r="G58" s="272" t="s">
        <v>139</v>
      </c>
      <c r="H58" s="275"/>
      <c r="I58" s="220"/>
      <c r="J58" s="220"/>
      <c r="K58" s="215"/>
      <c r="L58" s="220"/>
      <c r="M58" s="217"/>
      <c r="N58" s="217"/>
      <c r="O58" s="217"/>
      <c r="P58" s="263"/>
      <c r="Q58" s="263"/>
    </row>
    <row r="59" spans="2:17" x14ac:dyDescent="0.25">
      <c r="B59" s="193"/>
    </row>
    <row r="60" spans="2:17" ht="15.75" thickBot="1" x14ac:dyDescent="0.3">
      <c r="B60" s="193"/>
    </row>
    <row r="61" spans="2:17" ht="25.5" x14ac:dyDescent="0.25">
      <c r="B61" s="106" t="s">
        <v>141</v>
      </c>
      <c r="E61" s="229" t="s">
        <v>133</v>
      </c>
      <c r="F61" s="230" t="s">
        <v>134</v>
      </c>
      <c r="G61" s="203"/>
      <c r="H61" s="204">
        <v>2022</v>
      </c>
      <c r="I61" s="204">
        <v>2023</v>
      </c>
      <c r="J61" s="204">
        <v>2024</v>
      </c>
      <c r="K61" s="204"/>
      <c r="L61" s="204"/>
      <c r="M61" s="204"/>
      <c r="N61" s="204"/>
      <c r="O61" s="204"/>
      <c r="P61" s="204"/>
      <c r="Q61" s="204"/>
    </row>
    <row r="62" spans="2:17" ht="14.25" customHeight="1" thickBot="1" x14ac:dyDescent="0.3">
      <c r="B62" s="322" t="str">
        <f>IF(ISBLANK(B27),"",(B27))</f>
        <v>HTS-Other 1 Porcentaje de resultados de VIH positivos entre el total de pruebas de VIH realizadas en HSH</v>
      </c>
      <c r="C62" s="322"/>
      <c r="D62" s="322"/>
      <c r="E62" s="323" t="str">
        <f>IF(ISBLANK(E27),"",(E27))</f>
        <v>N/A</v>
      </c>
      <c r="F62" s="324" t="str">
        <f>IF(ISBLANK(F27),"",(F27))</f>
        <v>Yes</v>
      </c>
      <c r="G62" s="231" t="s">
        <v>138</v>
      </c>
      <c r="H62" s="266">
        <f t="shared" ref="H62:H67" si="0">H27</f>
        <v>3.6999999999999998E-2</v>
      </c>
      <c r="I62" s="232"/>
      <c r="J62" s="232"/>
      <c r="K62" s="232"/>
      <c r="L62" s="232"/>
      <c r="M62" s="232"/>
      <c r="N62" s="233"/>
      <c r="O62" s="233"/>
      <c r="P62" s="233"/>
      <c r="Q62" s="233"/>
    </row>
    <row r="63" spans="2:17" ht="15.75" thickBot="1" x14ac:dyDescent="0.3">
      <c r="B63" s="322"/>
      <c r="C63" s="322"/>
      <c r="D63" s="322"/>
      <c r="E63" s="323"/>
      <c r="F63" s="324"/>
      <c r="G63" s="234" t="s">
        <v>139</v>
      </c>
      <c r="H63" s="266">
        <f t="shared" si="0"/>
        <v>0.03</v>
      </c>
      <c r="I63" s="232"/>
      <c r="J63" s="232"/>
      <c r="K63" s="232"/>
      <c r="L63" s="232"/>
      <c r="M63" s="232"/>
      <c r="N63" s="233"/>
      <c r="O63" s="233"/>
      <c r="P63" s="233"/>
      <c r="Q63" s="233"/>
    </row>
    <row r="64" spans="2:17" ht="15.75" thickBot="1" x14ac:dyDescent="0.3">
      <c r="B64" s="325" t="str">
        <f>IF(ISBLANK(B29),"",(B29))</f>
        <v>HTS-Other 2: Porcentaje de resultados de VIH positivos entre el total de pruebas de VIH realizadas en personas Trans</v>
      </c>
      <c r="C64" s="325"/>
      <c r="D64" s="325"/>
      <c r="E64" s="326" t="str">
        <f>IF(ISBLANK(E29),"",(E29))</f>
        <v>N/A</v>
      </c>
      <c r="F64" s="327" t="str">
        <f>IF(ISBLANK(F29),"",(F29))</f>
        <v>Yes</v>
      </c>
      <c r="G64" s="235" t="s">
        <v>138</v>
      </c>
      <c r="H64" s="266">
        <f t="shared" si="0"/>
        <v>0.04</v>
      </c>
      <c r="I64" s="232"/>
      <c r="J64" s="232"/>
      <c r="K64" s="232"/>
      <c r="L64" s="232"/>
      <c r="M64" s="232"/>
      <c r="N64" s="236"/>
      <c r="O64" s="236"/>
      <c r="P64" s="236"/>
      <c r="Q64" s="236"/>
    </row>
    <row r="65" spans="2:17" ht="14.25" customHeight="1" thickBot="1" x14ac:dyDescent="0.3">
      <c r="B65" s="325"/>
      <c r="C65" s="325"/>
      <c r="D65" s="325"/>
      <c r="E65" s="326"/>
      <c r="F65" s="327"/>
      <c r="G65" s="235" t="s">
        <v>139</v>
      </c>
      <c r="H65" s="266">
        <f t="shared" si="0"/>
        <v>0.02</v>
      </c>
      <c r="I65" s="232"/>
      <c r="J65" s="232"/>
      <c r="K65" s="232"/>
      <c r="L65" s="232"/>
      <c r="M65" s="232"/>
      <c r="N65" s="236"/>
      <c r="O65" s="236"/>
      <c r="P65" s="236"/>
      <c r="Q65" s="236"/>
    </row>
    <row r="66" spans="2:17" ht="14.25" customHeight="1" thickBot="1" x14ac:dyDescent="0.3">
      <c r="B66" s="328" t="str">
        <f>IF(ISBLANK(B31),"",(B31))</f>
        <v>HTS-Other 3:  Porcentaje de resultados de VIH positivos entre el total de pruebas de VIH realizadas en trabajadoras sexuales</v>
      </c>
      <c r="C66" s="328"/>
      <c r="D66" s="328"/>
      <c r="E66" s="323" t="str">
        <f>IF(ISBLANK(E31),"",(E31))</f>
        <v>N/A</v>
      </c>
      <c r="F66" s="324" t="str">
        <f>IF(ISBLANK(F31),"",(F31))</f>
        <v>Yes</v>
      </c>
      <c r="G66" s="234" t="s">
        <v>138</v>
      </c>
      <c r="H66" s="278">
        <f t="shared" si="0"/>
        <v>9.4000000000000004E-3</v>
      </c>
      <c r="I66" s="232"/>
      <c r="J66" s="232"/>
      <c r="K66" s="232"/>
      <c r="L66" s="232"/>
      <c r="M66" s="232"/>
      <c r="N66" s="233"/>
      <c r="O66" s="233"/>
      <c r="P66" s="233"/>
      <c r="Q66" s="233"/>
    </row>
    <row r="67" spans="2:17" ht="15" customHeight="1" thickBot="1" x14ac:dyDescent="0.3">
      <c r="B67" s="328"/>
      <c r="C67" s="328"/>
      <c r="D67" s="328"/>
      <c r="E67" s="323"/>
      <c r="F67" s="324"/>
      <c r="G67" s="237" t="s">
        <v>139</v>
      </c>
      <c r="H67" s="279">
        <f t="shared" si="0"/>
        <v>1.6999999999999999E-3</v>
      </c>
      <c r="I67" s="232"/>
      <c r="J67" s="232"/>
      <c r="K67" s="232"/>
      <c r="L67" s="232"/>
      <c r="M67" s="232"/>
      <c r="N67" s="233"/>
      <c r="O67" s="233"/>
      <c r="P67" s="233"/>
      <c r="Q67" s="233"/>
    </row>
  </sheetData>
  <sheetProtection selectLockedCells="1" selectUnlockedCells="1"/>
  <mergeCells count="79">
    <mergeCell ref="C12:D12"/>
    <mergeCell ref="E12:F12"/>
    <mergeCell ref="G12:J12"/>
    <mergeCell ref="B2:J2"/>
    <mergeCell ref="C4:D4"/>
    <mergeCell ref="E4:F4"/>
    <mergeCell ref="G4:J4"/>
    <mergeCell ref="C6:D6"/>
    <mergeCell ref="E6:F6"/>
    <mergeCell ref="I6:J6"/>
    <mergeCell ref="C8:D8"/>
    <mergeCell ref="I8:J8"/>
    <mergeCell ref="C10:D10"/>
    <mergeCell ref="E10:F10"/>
    <mergeCell ref="G10:J10"/>
    <mergeCell ref="B14:J14"/>
    <mergeCell ref="H16:I16"/>
    <mergeCell ref="B18:C18"/>
    <mergeCell ref="D18:F18"/>
    <mergeCell ref="B21:J21"/>
    <mergeCell ref="B31:D32"/>
    <mergeCell ref="E31:E32"/>
    <mergeCell ref="F31:F32"/>
    <mergeCell ref="B25:D25"/>
    <mergeCell ref="A27:A32"/>
    <mergeCell ref="B27:D28"/>
    <mergeCell ref="E27:E28"/>
    <mergeCell ref="F27:F28"/>
    <mergeCell ref="B29:D30"/>
    <mergeCell ref="E29:E30"/>
    <mergeCell ref="F29:F30"/>
    <mergeCell ref="B33:D34"/>
    <mergeCell ref="E33:E34"/>
    <mergeCell ref="F33:F34"/>
    <mergeCell ref="B35:D36"/>
    <mergeCell ref="E35:E36"/>
    <mergeCell ref="F35:F36"/>
    <mergeCell ref="B37:D38"/>
    <mergeCell ref="E37:E38"/>
    <mergeCell ref="F37:F38"/>
    <mergeCell ref="B47:D48"/>
    <mergeCell ref="E47:E48"/>
    <mergeCell ref="F47:F48"/>
    <mergeCell ref="B39:D40"/>
    <mergeCell ref="E39:E40"/>
    <mergeCell ref="F39:F40"/>
    <mergeCell ref="B41:D42"/>
    <mergeCell ref="B45:D46"/>
    <mergeCell ref="E45:E46"/>
    <mergeCell ref="F45:F46"/>
    <mergeCell ref="F41:F42"/>
    <mergeCell ref="F43:F44"/>
    <mergeCell ref="F66:F67"/>
    <mergeCell ref="B62:D63"/>
    <mergeCell ref="E62:E63"/>
    <mergeCell ref="F62:F63"/>
    <mergeCell ref="B64:D65"/>
    <mergeCell ref="E64:E65"/>
    <mergeCell ref="F64:F65"/>
    <mergeCell ref="E41:E42"/>
    <mergeCell ref="B43:D44"/>
    <mergeCell ref="E43:E44"/>
    <mergeCell ref="B66:D67"/>
    <mergeCell ref="E66:E67"/>
    <mergeCell ref="B57:D58"/>
    <mergeCell ref="E49:E50"/>
    <mergeCell ref="E51:E52"/>
    <mergeCell ref="E53:E54"/>
    <mergeCell ref="E55:E56"/>
    <mergeCell ref="E57:E58"/>
    <mergeCell ref="B49:D50"/>
    <mergeCell ref="B51:D52"/>
    <mergeCell ref="B53:D54"/>
    <mergeCell ref="B55:D56"/>
    <mergeCell ref="F49:F50"/>
    <mergeCell ref="F51:F52"/>
    <mergeCell ref="F53:F54"/>
    <mergeCell ref="F55:F56"/>
    <mergeCell ref="F57:F58"/>
  </mergeCells>
  <conditionalFormatting sqref="C12:D12">
    <cfRule type="cellIs" dxfId="9" priority="2" stopIfTrue="1" operator="equal">
      <formula>"C"</formula>
    </cfRule>
    <cfRule type="cellIs" dxfId="8" priority="3" stopIfTrue="1" operator="equal">
      <formula>"B2"</formula>
    </cfRule>
    <cfRule type="cellIs" dxfId="7" priority="4" stopIfTrue="1" operator="equal">
      <formula>"B1"</formula>
    </cfRule>
  </conditionalFormatting>
  <conditionalFormatting sqref="H61:Q61 H25:Q26">
    <cfRule type="cellIs" dxfId="6" priority="5" stopIfTrue="1" operator="equal">
      <formula>$C$16</formula>
    </cfRule>
  </conditionalFormatting>
  <dataValidations count="7">
    <dataValidation type="list" allowBlank="1" showErrorMessage="1" sqref="G6" xr:uid="{BA5C6191-D492-4874-9B79-9D0DD1A44CF1}">
      <formula1>Component</formula1>
      <formula2>0</formula2>
    </dataValidation>
    <dataValidation type="list" allowBlank="1" showErrorMessage="1" sqref="C16" xr:uid="{46829E25-46D9-4A0D-B8A0-E90D8CAE43BE}">
      <formula1>PERIOD</formula1>
      <formula2>0</formula2>
    </dataValidation>
    <dataValidation type="list" allowBlank="1" showErrorMessage="1" sqref="G10:J10" xr:uid="{85E54C07-CE13-45BB-9466-E79B6596C26C}">
      <formula1>LFA</formula1>
      <formula2>0</formula2>
    </dataValidation>
    <dataValidation type="list" allowBlank="1" showErrorMessage="1" sqref="C12:D12" xr:uid="{39702808-509A-4671-A4F7-AADA17026705}">
      <formula1>Rating</formula1>
      <formula2>0</formula2>
    </dataValidation>
    <dataValidation type="list" allowBlank="1" showErrorMessage="1" sqref="I8:J8" xr:uid="{BA34028E-D188-4C89-ABF3-E2DF44B9F4A3}">
      <formula1>Phase</formula1>
      <formula2>0</formula2>
    </dataValidation>
    <dataValidation type="list" allowBlank="1" showErrorMessage="1" sqref="G8" xr:uid="{BE07E7C0-7775-4350-AE77-6C5218E17508}">
      <formula1>Round</formula1>
      <formula2>0</formula2>
    </dataValidation>
    <dataValidation type="list" allowBlank="1" showErrorMessage="1" sqref="C4:D4" xr:uid="{B5D288EC-6EC7-4154-B547-E82CFAE6DD92}">
      <formula1>Ciudades</formula1>
      <formula2>0</formula2>
    </dataValidation>
  </dataValidations>
  <pageMargins left="0.70833333333333337" right="0.70833333333333337" top="0.74791666666666667" bottom="0.74861111111111112" header="0.51180555555555551" footer="0.31527777777777777"/>
  <pageSetup paperSize="9" scale="36" firstPageNumber="0" fitToHeight="8" orientation="landscape" horizontalDpi="300" verticalDpi="300" r:id="rId1"/>
  <headerFooter alignWithMargins="0">
    <oddFooter>&amp;L&amp;F&amp;C&amp;A&amp;R&amp;D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40C5C-C3B1-4337-B02A-67155E31A642}">
  <sheetPr>
    <tabColor indexed="27"/>
  </sheetPr>
  <dimension ref="B1:AH33"/>
  <sheetViews>
    <sheetView showGridLines="0" tabSelected="1" zoomScaleNormal="100" workbookViewId="0">
      <selection activeCell="G20" sqref="G20:K20"/>
    </sheetView>
  </sheetViews>
  <sheetFormatPr baseColWidth="10" defaultColWidth="11.5703125" defaultRowHeight="15" x14ac:dyDescent="0.25"/>
  <cols>
    <col min="1" max="1" width="0.42578125" style="95" customWidth="1"/>
    <col min="2" max="2" width="17.85546875" style="95" customWidth="1"/>
    <col min="3" max="3" width="16.140625" style="95" customWidth="1"/>
    <col min="4" max="4" width="26.5703125" style="95" customWidth="1"/>
    <col min="5" max="5" width="15.42578125" style="95" customWidth="1"/>
    <col min="6" max="6" width="17.5703125" style="95" customWidth="1"/>
    <col min="7" max="7" width="8.42578125" style="95" customWidth="1"/>
    <col min="8" max="8" width="14.5703125" style="95" customWidth="1"/>
    <col min="9" max="9" width="11.42578125" style="95" customWidth="1"/>
    <col min="10" max="10" width="8" style="95" customWidth="1"/>
    <col min="11" max="11" width="25" style="95" customWidth="1"/>
    <col min="12" max="12" width="18" style="95" customWidth="1"/>
    <col min="13" max="13" width="19.85546875" style="95" customWidth="1"/>
    <col min="14" max="14" width="9.42578125" style="95" customWidth="1"/>
    <col min="15" max="15" width="7.42578125" style="95" customWidth="1"/>
    <col min="16" max="16" width="14.42578125" style="95" customWidth="1"/>
    <col min="17" max="17" width="23" style="95" customWidth="1"/>
    <col min="18" max="16384" width="11.5703125" style="95"/>
  </cols>
  <sheetData>
    <row r="1" spans="2:34" ht="26.25" customHeight="1" x14ac:dyDescent="0.25"/>
    <row r="2" spans="2:34" ht="21.75" customHeight="1" x14ac:dyDescent="0.25">
      <c r="B2" s="330" t="s">
        <v>163</v>
      </c>
      <c r="C2" s="330"/>
      <c r="D2" s="330"/>
      <c r="E2" s="330"/>
      <c r="F2" s="330"/>
      <c r="G2" s="330"/>
      <c r="H2" s="330"/>
      <c r="I2" s="330"/>
      <c r="J2" s="330"/>
      <c r="K2" s="330"/>
      <c r="L2" s="330"/>
      <c r="M2" s="330"/>
      <c r="N2" s="330"/>
      <c r="O2" s="330"/>
      <c r="P2" s="330"/>
      <c r="Q2" s="330"/>
    </row>
    <row r="3" spans="2:34" x14ac:dyDescent="0.25">
      <c r="B3" s="238">
        <f>+'[1]Introducción de datos'!G8</f>
        <v>0</v>
      </c>
      <c r="C3" s="331">
        <f>+'[1]Introducción de datos'!I8</f>
        <v>0</v>
      </c>
      <c r="D3" s="331"/>
      <c r="E3" s="332"/>
      <c r="F3" s="332"/>
      <c r="G3" s="332"/>
      <c r="H3" s="332"/>
      <c r="I3" s="332"/>
      <c r="J3" s="332"/>
      <c r="K3" s="332"/>
      <c r="O3" s="333" t="str">
        <f>+'[1]Introducción de datos'!B16</f>
        <v>Periodo:</v>
      </c>
      <c r="P3" s="333"/>
      <c r="Q3" s="240" t="s">
        <v>161</v>
      </c>
    </row>
    <row r="4" spans="2:34" ht="12" customHeight="1" x14ac:dyDescent="0.25">
      <c r="B4" s="238" t="str">
        <f>+'[1]Introducción de datos'!B12</f>
        <v>Ultima calificación:</v>
      </c>
      <c r="C4" s="334"/>
      <c r="D4" s="334"/>
      <c r="E4" s="329" t="str">
        <f>+'[1]Introducción de datos'!C8</f>
        <v xml:space="preserve">Ministerio de Salud </v>
      </c>
      <c r="F4" s="329"/>
      <c r="G4" s="329"/>
      <c r="H4" s="329"/>
      <c r="I4" s="329"/>
      <c r="J4" s="329"/>
      <c r="K4" s="329"/>
      <c r="L4" s="329"/>
      <c r="M4" s="329"/>
      <c r="N4" s="329"/>
      <c r="O4" s="107"/>
      <c r="P4" s="238" t="str">
        <f>+'[1]Introducción de datos'!D16</f>
        <v>Desde:</v>
      </c>
      <c r="Q4" s="280" t="s">
        <v>212</v>
      </c>
      <c r="X4" s="241"/>
      <c r="Y4" s="241"/>
      <c r="Z4" s="241"/>
      <c r="AA4" s="241"/>
      <c r="AB4" s="241"/>
    </row>
    <row r="5" spans="2:34" ht="20.45" customHeight="1" x14ac:dyDescent="0.25">
      <c r="B5" s="238"/>
      <c r="C5" s="238"/>
      <c r="E5" s="329" t="s">
        <v>162</v>
      </c>
      <c r="F5" s="329"/>
      <c r="G5" s="329"/>
      <c r="H5" s="329"/>
      <c r="I5" s="329"/>
      <c r="J5" s="329"/>
      <c r="K5" s="329"/>
      <c r="L5" s="329"/>
      <c r="M5" s="329"/>
      <c r="N5" s="329"/>
      <c r="P5" s="238" t="str">
        <f>+'[1]Introducción de datos'!F16</f>
        <v>Hasta:</v>
      </c>
      <c r="Q5" s="280" t="s">
        <v>213</v>
      </c>
      <c r="R5" s="242"/>
      <c r="S5" s="242"/>
      <c r="T5" s="242"/>
      <c r="U5" s="242"/>
      <c r="V5" s="242"/>
      <c r="W5" s="242"/>
      <c r="X5" s="241"/>
      <c r="Y5" s="241"/>
      <c r="Z5" s="241" t="s">
        <v>142</v>
      </c>
      <c r="AA5" s="241"/>
      <c r="AB5" s="241" t="s">
        <v>143</v>
      </c>
      <c r="AC5" s="242"/>
      <c r="AD5" s="242"/>
      <c r="AE5" s="242"/>
      <c r="AF5" s="242"/>
      <c r="AG5" s="242"/>
      <c r="AH5" s="242"/>
    </row>
    <row r="6" spans="2:34" ht="64.150000000000006" customHeight="1" x14ac:dyDescent="0.3">
      <c r="B6" s="238"/>
      <c r="C6" s="238"/>
      <c r="D6" s="239"/>
      <c r="E6" s="239"/>
      <c r="F6" s="342" t="s">
        <v>144</v>
      </c>
      <c r="G6" s="342"/>
      <c r="H6" s="342"/>
      <c r="I6" s="342"/>
      <c r="J6" s="342"/>
      <c r="K6" s="342"/>
      <c r="L6" s="239"/>
      <c r="O6" s="243"/>
      <c r="P6" s="244"/>
      <c r="R6" s="242"/>
      <c r="S6" s="242"/>
      <c r="T6" s="242"/>
      <c r="U6" s="242"/>
      <c r="V6" s="242"/>
      <c r="W6" s="242"/>
      <c r="X6" s="241"/>
      <c r="Y6" s="241"/>
      <c r="Z6" s="241"/>
      <c r="AA6" s="241"/>
      <c r="AB6" s="241"/>
      <c r="AC6" s="242"/>
      <c r="AD6" s="242"/>
      <c r="AE6" s="242"/>
      <c r="AF6" s="242"/>
      <c r="AG6" s="242"/>
      <c r="AH6" s="242"/>
    </row>
    <row r="7" spans="2:34" ht="3" customHeight="1" x14ac:dyDescent="0.25">
      <c r="B7" s="238"/>
      <c r="C7" s="238"/>
      <c r="D7" s="239"/>
      <c r="E7" s="239"/>
      <c r="F7" s="239"/>
      <c r="G7" s="239"/>
      <c r="H7" s="239"/>
      <c r="I7" s="239"/>
      <c r="J7" s="239"/>
      <c r="K7" s="239"/>
      <c r="L7" s="239"/>
      <c r="O7" s="243"/>
      <c r="P7" s="245"/>
      <c r="Q7" s="245"/>
      <c r="R7" s="242"/>
      <c r="S7" s="242"/>
      <c r="T7" s="242"/>
      <c r="U7" s="242"/>
      <c r="V7" s="242"/>
      <c r="W7" s="242"/>
      <c r="X7" s="241"/>
      <c r="Y7" s="241"/>
      <c r="Z7" s="241"/>
      <c r="AA7" s="241"/>
      <c r="AB7" s="241"/>
      <c r="AC7" s="242"/>
      <c r="AD7" s="242"/>
      <c r="AE7" s="242"/>
      <c r="AF7" s="242"/>
      <c r="AG7" s="242"/>
      <c r="AH7" s="242"/>
    </row>
    <row r="8" spans="2:34" ht="63.75" customHeight="1" x14ac:dyDescent="0.25">
      <c r="B8" s="246"/>
      <c r="C8" s="360" t="s">
        <v>180</v>
      </c>
      <c r="D8" s="343"/>
      <c r="E8" s="343"/>
      <c r="F8" s="246"/>
      <c r="G8" s="361" t="s">
        <v>182</v>
      </c>
      <c r="H8" s="344"/>
      <c r="I8" s="344"/>
      <c r="J8" s="344"/>
      <c r="K8" s="344"/>
      <c r="L8" s="246"/>
      <c r="M8" s="360" t="s">
        <v>184</v>
      </c>
      <c r="N8" s="343"/>
      <c r="O8" s="343"/>
      <c r="P8" s="343"/>
      <c r="Q8" s="343"/>
      <c r="R8" s="242"/>
      <c r="S8" s="242"/>
      <c r="T8" s="242"/>
      <c r="U8" s="242"/>
      <c r="V8" s="242"/>
      <c r="W8" s="242"/>
      <c r="X8" s="241"/>
      <c r="Y8" s="241"/>
      <c r="Z8" s="241"/>
      <c r="AA8" s="241"/>
      <c r="AB8" s="241"/>
      <c r="AC8" s="242"/>
      <c r="AD8" s="242"/>
      <c r="AE8" s="242"/>
      <c r="AF8" s="242"/>
      <c r="AG8" s="242"/>
      <c r="AH8" s="242"/>
    </row>
    <row r="9" spans="2:34" ht="137.25" customHeight="1" x14ac:dyDescent="0.25">
      <c r="B9" s="247" t="s">
        <v>148</v>
      </c>
      <c r="C9" s="350" t="s">
        <v>197</v>
      </c>
      <c r="D9" s="351"/>
      <c r="E9" s="351"/>
      <c r="F9" s="247" t="s">
        <v>148</v>
      </c>
      <c r="G9" s="352" t="s">
        <v>199</v>
      </c>
      <c r="H9" s="353"/>
      <c r="I9" s="353"/>
      <c r="J9" s="353"/>
      <c r="K9" s="353"/>
      <c r="L9" s="247" t="s">
        <v>148</v>
      </c>
      <c r="M9" s="350" t="s">
        <v>201</v>
      </c>
      <c r="N9" s="351"/>
      <c r="O9" s="351"/>
      <c r="P9" s="351"/>
      <c r="Q9" s="351"/>
      <c r="R9" s="242"/>
      <c r="S9" s="242"/>
      <c r="T9" s="242"/>
      <c r="U9" s="242"/>
      <c r="V9" s="242"/>
      <c r="W9" s="242"/>
      <c r="X9" s="242"/>
      <c r="Y9" s="242"/>
      <c r="Z9" s="242"/>
      <c r="AA9" s="242"/>
      <c r="AB9" s="242"/>
      <c r="AC9" s="242"/>
      <c r="AD9" s="242"/>
      <c r="AE9" s="242"/>
      <c r="AF9" s="242"/>
      <c r="AG9" s="242"/>
      <c r="AH9" s="242"/>
    </row>
    <row r="10" spans="2:34" ht="72" customHeight="1" x14ac:dyDescent="0.25">
      <c r="B10" s="238"/>
      <c r="C10" s="238"/>
      <c r="D10" s="239"/>
      <c r="E10" s="239"/>
      <c r="F10" s="239"/>
      <c r="G10" s="239"/>
      <c r="H10" s="239"/>
      <c r="I10" s="239"/>
      <c r="J10" s="239"/>
      <c r="K10" s="239"/>
      <c r="L10" s="239"/>
      <c r="O10" s="243"/>
      <c r="P10" s="245"/>
      <c r="R10" s="242"/>
      <c r="S10" s="242"/>
      <c r="T10" s="242"/>
      <c r="U10" s="242"/>
      <c r="V10" s="242"/>
      <c r="W10" s="242"/>
      <c r="X10" s="242"/>
      <c r="Y10" s="242"/>
      <c r="Z10" s="242"/>
      <c r="AA10" s="242"/>
      <c r="AB10" s="242"/>
      <c r="AC10" s="242"/>
      <c r="AD10" s="242"/>
      <c r="AE10" s="242"/>
      <c r="AF10" s="242"/>
      <c r="AG10" s="242"/>
      <c r="AH10" s="242"/>
    </row>
    <row r="11" spans="2:34" ht="35.25" customHeight="1" x14ac:dyDescent="0.25">
      <c r="B11" s="238"/>
      <c r="C11" s="238"/>
      <c r="D11" s="239"/>
      <c r="E11" s="239"/>
      <c r="F11" s="239"/>
      <c r="G11" s="239"/>
      <c r="H11" s="239"/>
      <c r="I11" s="239"/>
      <c r="J11" s="239"/>
      <c r="K11" s="239"/>
      <c r="L11" s="239"/>
      <c r="O11" s="243"/>
      <c r="P11" s="245"/>
      <c r="R11" s="242"/>
      <c r="S11" s="242"/>
      <c r="T11" s="242"/>
      <c r="U11" s="242"/>
      <c r="V11" s="242"/>
      <c r="W11" s="242"/>
      <c r="X11" s="242"/>
      <c r="Y11" s="242"/>
      <c r="Z11" s="242"/>
      <c r="AA11" s="242"/>
      <c r="AB11" s="242"/>
      <c r="AC11" s="242"/>
      <c r="AD11" s="242"/>
      <c r="AE11" s="242"/>
      <c r="AF11" s="242"/>
      <c r="AG11" s="242"/>
      <c r="AH11" s="242"/>
    </row>
    <row r="12" spans="2:34" ht="30.75" customHeight="1" x14ac:dyDescent="0.25">
      <c r="B12" s="238"/>
      <c r="C12" s="238"/>
      <c r="D12" s="239"/>
      <c r="E12" s="239"/>
      <c r="F12" s="239"/>
      <c r="G12" s="239"/>
      <c r="H12" s="239"/>
      <c r="I12" s="239"/>
      <c r="J12" s="239"/>
      <c r="K12" s="239"/>
      <c r="L12" s="239"/>
      <c r="O12" s="243"/>
      <c r="P12" s="245"/>
      <c r="R12" s="242"/>
      <c r="S12" s="242"/>
      <c r="T12" s="242"/>
      <c r="U12" s="242"/>
      <c r="V12" s="242"/>
      <c r="W12" s="242"/>
      <c r="X12" s="242"/>
      <c r="Y12" s="242"/>
      <c r="Z12" s="242"/>
      <c r="AA12" s="242"/>
      <c r="AB12" s="242"/>
      <c r="AC12" s="242"/>
      <c r="AD12" s="242"/>
      <c r="AE12" s="242"/>
      <c r="AF12" s="242"/>
      <c r="AG12" s="242"/>
      <c r="AH12" s="242"/>
    </row>
    <row r="13" spans="2:34" ht="18.75" customHeight="1" x14ac:dyDescent="0.25">
      <c r="B13" s="238"/>
      <c r="C13" s="238"/>
      <c r="D13" s="239"/>
      <c r="E13" s="239"/>
      <c r="F13" s="239"/>
      <c r="G13" s="239"/>
      <c r="H13" s="239"/>
      <c r="I13" s="239"/>
      <c r="J13" s="239"/>
      <c r="K13" s="239"/>
      <c r="L13" s="239"/>
      <c r="O13" s="243"/>
      <c r="P13" s="245"/>
      <c r="R13" s="242"/>
      <c r="S13" s="242"/>
      <c r="T13" s="242"/>
      <c r="U13" s="242"/>
      <c r="V13" s="242"/>
      <c r="W13" s="242"/>
      <c r="X13" s="242"/>
      <c r="Y13" s="242"/>
      <c r="Z13" s="242"/>
      <c r="AA13" s="242"/>
      <c r="AB13" s="242"/>
      <c r="AC13" s="242"/>
      <c r="AD13" s="242"/>
      <c r="AE13" s="242"/>
      <c r="AF13" s="242"/>
      <c r="AG13" s="242"/>
      <c r="AH13" s="242"/>
    </row>
    <row r="14" spans="2:34" ht="34.5" customHeight="1" x14ac:dyDescent="0.25">
      <c r="B14" s="238"/>
      <c r="C14" s="238"/>
      <c r="D14" s="239"/>
      <c r="E14" s="239"/>
      <c r="F14" s="239"/>
      <c r="G14" s="239"/>
      <c r="H14" s="239"/>
      <c r="I14" s="239"/>
      <c r="J14" s="239"/>
      <c r="K14" s="239"/>
      <c r="L14" s="239"/>
      <c r="O14" s="243"/>
      <c r="P14" s="245"/>
      <c r="R14" s="242"/>
      <c r="S14" s="242"/>
      <c r="T14" s="242"/>
      <c r="U14" s="242"/>
      <c r="V14" s="242"/>
      <c r="W14" s="242"/>
      <c r="X14" s="242"/>
      <c r="Y14" s="242"/>
      <c r="Z14" s="242"/>
      <c r="AA14" s="242"/>
      <c r="AB14" s="242"/>
      <c r="AC14" s="242"/>
      <c r="AD14" s="242"/>
      <c r="AE14" s="242"/>
      <c r="AF14" s="242"/>
      <c r="AG14" s="242"/>
      <c r="AH14" s="242"/>
    </row>
    <row r="15" spans="2:34" ht="21" customHeight="1" x14ac:dyDescent="0.25">
      <c r="B15" s="238"/>
      <c r="C15" s="238"/>
      <c r="D15" s="239"/>
      <c r="E15" s="239"/>
      <c r="F15" s="239"/>
      <c r="G15" s="239"/>
      <c r="H15" s="239"/>
      <c r="I15" s="239"/>
      <c r="J15" s="239"/>
      <c r="K15" s="239"/>
      <c r="L15" s="239"/>
      <c r="O15" s="243"/>
      <c r="P15" s="245"/>
      <c r="R15" s="242"/>
      <c r="S15" s="242"/>
      <c r="T15" s="242"/>
      <c r="U15" s="242"/>
      <c r="V15" s="242"/>
      <c r="W15" s="242"/>
      <c r="X15" s="242"/>
      <c r="Y15" s="242"/>
      <c r="Z15" s="242"/>
      <c r="AA15" s="242"/>
      <c r="AB15" s="242"/>
      <c r="AC15" s="242"/>
      <c r="AD15" s="242"/>
      <c r="AE15" s="242"/>
      <c r="AF15" s="242"/>
      <c r="AG15" s="242"/>
      <c r="AH15" s="242"/>
    </row>
    <row r="16" spans="2:34" ht="18" customHeight="1" x14ac:dyDescent="0.25">
      <c r="B16" s="238"/>
      <c r="C16" s="238"/>
      <c r="D16" s="239"/>
      <c r="E16" s="239"/>
      <c r="F16" s="239"/>
      <c r="G16" s="239"/>
      <c r="H16" s="239"/>
      <c r="I16" s="239"/>
      <c r="J16" s="239"/>
      <c r="K16" s="239"/>
      <c r="L16" s="239"/>
      <c r="O16" s="243"/>
      <c r="P16" s="245"/>
      <c r="R16" s="242"/>
      <c r="S16" s="242"/>
      <c r="T16" s="242"/>
      <c r="U16" s="242"/>
      <c r="V16" s="242"/>
      <c r="W16" s="242"/>
      <c r="X16" s="242"/>
      <c r="Y16" s="242"/>
      <c r="Z16" s="242"/>
      <c r="AA16" s="242"/>
      <c r="AB16" s="242"/>
      <c r="AC16" s="242"/>
      <c r="AD16" s="242"/>
      <c r="AE16" s="242"/>
      <c r="AF16" s="242"/>
      <c r="AG16" s="242"/>
      <c r="AH16" s="242"/>
    </row>
    <row r="17" spans="2:34" ht="18.600000000000001" customHeight="1" x14ac:dyDescent="0.25">
      <c r="B17" s="238"/>
      <c r="C17" s="238"/>
      <c r="D17" s="239"/>
      <c r="E17" s="239"/>
      <c r="F17" s="239"/>
      <c r="G17" s="239"/>
      <c r="H17" s="239"/>
      <c r="I17" s="239"/>
      <c r="J17" s="239"/>
      <c r="K17" s="239"/>
      <c r="L17" s="239"/>
      <c r="O17" s="243"/>
      <c r="P17" s="245"/>
      <c r="R17" s="242"/>
      <c r="S17" s="242"/>
      <c r="T17" s="242"/>
      <c r="U17" s="242"/>
      <c r="V17" s="242"/>
      <c r="W17" s="242"/>
      <c r="X17" s="242"/>
      <c r="Y17" s="242"/>
      <c r="Z17" s="242"/>
      <c r="AA17" s="242"/>
      <c r="AB17" s="242"/>
      <c r="AC17" s="242"/>
      <c r="AD17" s="242"/>
      <c r="AE17" s="242"/>
      <c r="AF17" s="242"/>
      <c r="AG17" s="242"/>
      <c r="AH17" s="242"/>
    </row>
    <row r="18" spans="2:34" ht="19.149999999999999" customHeight="1" x14ac:dyDescent="0.3">
      <c r="B18" s="107"/>
      <c r="C18" s="238"/>
      <c r="D18" s="248"/>
      <c r="E18" s="345"/>
      <c r="F18" s="345"/>
      <c r="G18" s="345"/>
      <c r="H18" s="345"/>
      <c r="I18" s="345"/>
      <c r="J18" s="345"/>
      <c r="K18" s="345"/>
      <c r="R18" s="242"/>
      <c r="S18" s="242"/>
      <c r="T18" s="242"/>
      <c r="U18" s="242"/>
      <c r="V18" s="242"/>
      <c r="W18" s="242"/>
      <c r="X18" s="242"/>
      <c r="Y18" s="242"/>
      <c r="Z18" s="242"/>
      <c r="AA18" s="242"/>
      <c r="AB18" s="242"/>
      <c r="AC18" s="242"/>
      <c r="AD18" s="242"/>
      <c r="AE18" s="242"/>
      <c r="AF18" s="242"/>
      <c r="AG18" s="242"/>
      <c r="AH18" s="242"/>
    </row>
    <row r="19" spans="2:34" ht="39.75" customHeight="1" x14ac:dyDescent="0.25">
      <c r="B19" s="346" t="s">
        <v>149</v>
      </c>
      <c r="C19" s="346"/>
      <c r="D19" s="346"/>
      <c r="E19" s="249" t="s">
        <v>138</v>
      </c>
      <c r="F19" s="249" t="s">
        <v>176</v>
      </c>
      <c r="G19" s="347" t="s">
        <v>150</v>
      </c>
      <c r="H19" s="347"/>
      <c r="I19" s="348" t="s">
        <v>151</v>
      </c>
      <c r="J19" s="348"/>
      <c r="K19" s="250" t="s">
        <v>152</v>
      </c>
      <c r="L19" s="349" t="s">
        <v>153</v>
      </c>
      <c r="M19" s="349"/>
      <c r="N19" s="349"/>
      <c r="O19" s="349"/>
      <c r="P19" s="349"/>
      <c r="Q19" s="349"/>
      <c r="R19" s="251" t="s">
        <v>154</v>
      </c>
      <c r="S19" s="252">
        <v>0</v>
      </c>
      <c r="T19" s="253">
        <v>0.3</v>
      </c>
      <c r="U19" s="253">
        <v>0.6</v>
      </c>
      <c r="V19" s="253">
        <v>0.9</v>
      </c>
      <c r="W19" s="253">
        <v>1</v>
      </c>
      <c r="X19" s="241"/>
      <c r="Y19" s="241"/>
      <c r="Z19" s="254" t="s">
        <v>155</v>
      </c>
      <c r="AA19" s="252">
        <v>0</v>
      </c>
      <c r="AB19" s="253">
        <v>0.2</v>
      </c>
      <c r="AC19" s="253">
        <v>0.4</v>
      </c>
      <c r="AD19" s="253">
        <v>0.6</v>
      </c>
      <c r="AE19" s="253">
        <v>0.8</v>
      </c>
      <c r="AF19" s="241"/>
      <c r="AG19" s="241"/>
      <c r="AH19" s="241"/>
    </row>
    <row r="20" spans="2:34" ht="125.1" customHeight="1" x14ac:dyDescent="0.25">
      <c r="B20" s="338" t="s">
        <v>179</v>
      </c>
      <c r="C20" s="338"/>
      <c r="D20" s="338"/>
      <c r="E20" s="255">
        <f>'Introducción de datos_VIH'!H27</f>
        <v>3.6999999999999998E-2</v>
      </c>
      <c r="F20" s="270">
        <f>'Introducción de datos_VIH'!H28</f>
        <v>0.03</v>
      </c>
      <c r="G20" s="341">
        <f>+IF(ISERROR(F20/E20),0,F20/E20)</f>
        <v>0.81081081081081086</v>
      </c>
      <c r="H20" s="341"/>
      <c r="I20" s="341"/>
      <c r="J20" s="341"/>
      <c r="K20" s="341"/>
      <c r="L20" s="337" t="s">
        <v>196</v>
      </c>
      <c r="M20" s="337"/>
      <c r="N20" s="337"/>
      <c r="O20" s="337"/>
      <c r="P20" s="337"/>
      <c r="Q20" s="337"/>
      <c r="R20" s="251" t="s">
        <v>156</v>
      </c>
      <c r="S20" s="253">
        <v>0.3</v>
      </c>
      <c r="T20" s="253">
        <v>0.6</v>
      </c>
      <c r="U20" s="253">
        <v>0.9</v>
      </c>
      <c r="V20" s="253">
        <v>1</v>
      </c>
      <c r="W20" s="253">
        <v>2</v>
      </c>
      <c r="X20" s="241"/>
      <c r="Y20" s="241"/>
      <c r="Z20" s="254" t="s">
        <v>157</v>
      </c>
      <c r="AA20" s="253">
        <v>0.2</v>
      </c>
      <c r="AB20" s="253">
        <v>0.4</v>
      </c>
      <c r="AC20" s="253">
        <v>0.6</v>
      </c>
      <c r="AD20" s="253">
        <v>0.8</v>
      </c>
      <c r="AE20" s="253">
        <v>1</v>
      </c>
      <c r="AF20" s="241"/>
      <c r="AG20" s="241"/>
      <c r="AH20" s="241"/>
    </row>
    <row r="21" spans="2:34" ht="125.1" customHeight="1" x14ac:dyDescent="0.25">
      <c r="B21" s="338" t="s">
        <v>181</v>
      </c>
      <c r="C21" s="338"/>
      <c r="D21" s="338"/>
      <c r="E21" s="255">
        <f>'Introducción de datos_VIH'!H29</f>
        <v>0.04</v>
      </c>
      <c r="F21" s="270">
        <f>'Introducción de datos_VIH'!H30</f>
        <v>0.02</v>
      </c>
      <c r="G21" s="339">
        <f>+IF(ISERROR(F21/E21),0,F21/E21)</f>
        <v>0.5</v>
      </c>
      <c r="H21" s="339"/>
      <c r="I21" s="339"/>
      <c r="J21" s="339"/>
      <c r="K21" s="339"/>
      <c r="L21" s="337" t="s">
        <v>198</v>
      </c>
      <c r="M21" s="337"/>
      <c r="N21" s="337"/>
      <c r="O21" s="337"/>
      <c r="P21" s="337"/>
      <c r="Q21" s="337"/>
      <c r="R21" s="257"/>
      <c r="S21" s="258" t="str">
        <f>"de "&amp;S19&amp;" a "&amp;S20</f>
        <v>de 0 a 0.3</v>
      </c>
      <c r="T21" s="258"/>
      <c r="U21" s="258" t="str">
        <f>"de "&amp;U19&amp;" a "&amp;U20</f>
        <v>de 0.6 a 0.9</v>
      </c>
      <c r="V21" s="258" t="str">
        <f>"de "&amp;V19&amp;" a "&amp;V20</f>
        <v>de 0.9 a 1</v>
      </c>
      <c r="W21" s="258" t="str">
        <f>"de "&amp;W19&amp;" a "&amp;W20</f>
        <v>de 1 a 2</v>
      </c>
      <c r="X21" s="241"/>
      <c r="Y21" s="259" t="s">
        <v>158</v>
      </c>
      <c r="Z21" s="260" t="s">
        <v>159</v>
      </c>
      <c r="AA21" s="258" t="str">
        <f>"de "&amp;AA19&amp;" a "&amp;AA20</f>
        <v>de 0 a 0.2</v>
      </c>
      <c r="AB21" s="258" t="str">
        <f>"de "&amp;AB19&amp;" a "&amp;AB20</f>
        <v>de 0.2 a 0.4</v>
      </c>
      <c r="AC21" s="258" t="str">
        <f>"de "&amp;AC19&amp;" a "&amp;AC20</f>
        <v>de 0.4 a 0.6</v>
      </c>
      <c r="AD21" s="258" t="str">
        <f>"de "&amp;AD19&amp;" a "&amp;AD20</f>
        <v>de 0.6 a 0.8</v>
      </c>
      <c r="AE21" s="258" t="str">
        <f>"de "&amp;AE19&amp;" a "&amp;AE20</f>
        <v>de 0.8 a 1</v>
      </c>
      <c r="AF21" s="241"/>
      <c r="AG21" s="241"/>
      <c r="AH21" s="241"/>
    </row>
    <row r="22" spans="2:34" ht="125.1" customHeight="1" x14ac:dyDescent="0.25">
      <c r="B22" s="335" t="s">
        <v>183</v>
      </c>
      <c r="C22" s="335"/>
      <c r="D22" s="335"/>
      <c r="E22" s="255">
        <f>'Introducción de datos_VIH'!H31</f>
        <v>9.4000000000000004E-3</v>
      </c>
      <c r="F22" s="255">
        <f>'Introducción de datos_VIH'!H32</f>
        <v>1.6999999999999999E-3</v>
      </c>
      <c r="G22" s="340">
        <f>+IF(ISERROR(F22/E22),0,F22/E22)</f>
        <v>0.18085106382978722</v>
      </c>
      <c r="H22" s="340"/>
      <c r="I22" s="340"/>
      <c r="J22" s="340"/>
      <c r="K22" s="340"/>
      <c r="L22" s="337" t="s">
        <v>200</v>
      </c>
      <c r="M22" s="337"/>
      <c r="N22" s="337"/>
      <c r="O22" s="337"/>
      <c r="P22" s="337"/>
      <c r="Q22" s="337"/>
      <c r="R22" s="257"/>
      <c r="S22" s="253" t="e">
        <f t="shared" ref="S22:V23" si="0">IF($K20&gt;S$19,IF($K20&lt;=S$20,$K20,NA()),NA())</f>
        <v>#N/A</v>
      </c>
      <c r="T22" s="253" t="e">
        <f t="shared" si="0"/>
        <v>#N/A</v>
      </c>
      <c r="U22" s="253" t="e">
        <f t="shared" si="0"/>
        <v>#N/A</v>
      </c>
      <c r="V22" s="253" t="e">
        <f t="shared" si="0"/>
        <v>#N/A</v>
      </c>
      <c r="W22" s="253" t="e">
        <f>IF($K20&gt;W$19,IF($K20&lt;=W$20,1,NA()),NA())</f>
        <v>#N/A</v>
      </c>
      <c r="X22" s="241"/>
      <c r="Y22" s="262" t="e">
        <f>#N/A</f>
        <v>#N/A</v>
      </c>
      <c r="Z22" s="253" t="e">
        <f>+IF(Y22="A1",1,IF(Y22="A2",0.8,IF(Y22="B1",0.6,IF(Y22="B2",0.4,0.2))))</f>
        <v>#N/A</v>
      </c>
      <c r="AA22" s="253" t="e">
        <f t="shared" ref="AA22:AE23" si="1">IF($Z22&gt;AA$19,IF($Z22&lt;=AA$20,$Z22,NA()),NA())</f>
        <v>#N/A</v>
      </c>
      <c r="AB22" s="253" t="e">
        <f t="shared" si="1"/>
        <v>#N/A</v>
      </c>
      <c r="AC22" s="253" t="e">
        <f t="shared" si="1"/>
        <v>#N/A</v>
      </c>
      <c r="AD22" s="253" t="e">
        <f t="shared" si="1"/>
        <v>#N/A</v>
      </c>
      <c r="AE22" s="253" t="e">
        <f t="shared" si="1"/>
        <v>#N/A</v>
      </c>
      <c r="AF22" s="241"/>
      <c r="AG22" s="241"/>
      <c r="AH22" s="241"/>
    </row>
    <row r="23" spans="2:34" ht="125.1" customHeight="1" x14ac:dyDescent="0.25">
      <c r="B23" s="335" t="s">
        <v>185</v>
      </c>
      <c r="C23" s="335"/>
      <c r="D23" s="335"/>
      <c r="E23" s="255">
        <f>'Introducción de datos_VIH'!H33</f>
        <v>0.5099926117473218</v>
      </c>
      <c r="F23" s="255">
        <f>'Introducción de datos_VIH'!H34</f>
        <v>0.14087550794237164</v>
      </c>
      <c r="G23" s="336">
        <f>+IF(ISERROR(F23/E23),0,F23/E23)</f>
        <v>0.27623048784904564</v>
      </c>
      <c r="H23" s="336"/>
      <c r="I23" s="336"/>
      <c r="J23" s="336"/>
      <c r="K23" s="336"/>
      <c r="L23" s="337" t="s">
        <v>202</v>
      </c>
      <c r="M23" s="337"/>
      <c r="N23" s="337"/>
      <c r="O23" s="337"/>
      <c r="P23" s="337"/>
      <c r="Q23" s="337"/>
      <c r="R23" s="257"/>
      <c r="S23" s="253" t="e">
        <f t="shared" si="0"/>
        <v>#N/A</v>
      </c>
      <c r="T23" s="253" t="e">
        <f t="shared" si="0"/>
        <v>#N/A</v>
      </c>
      <c r="U23" s="253" t="e">
        <f t="shared" si="0"/>
        <v>#N/A</v>
      </c>
      <c r="V23" s="253" t="e">
        <f t="shared" si="0"/>
        <v>#N/A</v>
      </c>
      <c r="W23" s="253" t="e">
        <f>IF($K21&gt;W$19,IF($K21&lt;=W$20,1,1),NA())</f>
        <v>#N/A</v>
      </c>
      <c r="X23" s="241"/>
      <c r="Y23" s="262" t="e">
        <f>#N/A</f>
        <v>#N/A</v>
      </c>
      <c r="Z23" s="253" t="e">
        <f>+IF(Y23="A1",1,IF(Y23="A2",0.8,IF(Y23="B1",0.6,IF(Y23="B2",0.4,0.2))))</f>
        <v>#N/A</v>
      </c>
      <c r="AA23" s="253" t="e">
        <f t="shared" si="1"/>
        <v>#N/A</v>
      </c>
      <c r="AB23" s="253" t="e">
        <f t="shared" si="1"/>
        <v>#N/A</v>
      </c>
      <c r="AC23" s="253" t="e">
        <f t="shared" si="1"/>
        <v>#N/A</v>
      </c>
      <c r="AD23" s="253" t="e">
        <f t="shared" si="1"/>
        <v>#N/A</v>
      </c>
      <c r="AE23" s="253" t="e">
        <f t="shared" si="1"/>
        <v>#N/A</v>
      </c>
      <c r="AF23" s="241"/>
      <c r="AG23" s="241"/>
      <c r="AH23" s="241"/>
    </row>
    <row r="24" spans="2:34" ht="125.1" customHeight="1" x14ac:dyDescent="0.25">
      <c r="B24" s="335" t="s">
        <v>186</v>
      </c>
      <c r="C24" s="335"/>
      <c r="D24" s="335"/>
      <c r="E24" s="255">
        <f>'Introducción de datos_VIH'!H35</f>
        <v>0.84982595723520638</v>
      </c>
      <c r="F24" s="255">
        <f>'Introducción de datos_VIH'!H36</f>
        <v>0.46167349327091867</v>
      </c>
      <c r="G24" s="336">
        <f>+IF(ISERROR(F24/E24),0,F24/E24)</f>
        <v>0.54325652133868774</v>
      </c>
      <c r="H24" s="336"/>
      <c r="I24" s="336"/>
      <c r="J24" s="336"/>
      <c r="K24" s="336"/>
      <c r="L24" s="337" t="s">
        <v>203</v>
      </c>
      <c r="M24" s="337"/>
      <c r="N24" s="337"/>
      <c r="O24" s="337"/>
      <c r="P24" s="337"/>
      <c r="Q24" s="337"/>
    </row>
    <row r="25" spans="2:34" ht="125.1" customHeight="1" x14ac:dyDescent="0.25">
      <c r="B25" s="335" t="s">
        <v>187</v>
      </c>
      <c r="C25" s="335"/>
      <c r="D25" s="335"/>
      <c r="E25" s="255">
        <f>'Introducción de datos_VIH'!H37</f>
        <v>0.34243529307124432</v>
      </c>
      <c r="F25" s="255">
        <f>'Introducción de datos_VIH'!H38</f>
        <v>0.10017344125233478</v>
      </c>
      <c r="G25" s="336">
        <f t="shared" ref="G25:G32" si="2">+IF(ISERROR(F25/E25),0,F25/E25)</f>
        <v>0.29253246753246753</v>
      </c>
      <c r="H25" s="336"/>
      <c r="I25" s="336"/>
      <c r="J25" s="336"/>
      <c r="K25" s="336"/>
      <c r="L25" s="337" t="s">
        <v>204</v>
      </c>
      <c r="M25" s="337"/>
      <c r="N25" s="337"/>
      <c r="O25" s="337"/>
      <c r="P25" s="337"/>
      <c r="Q25" s="337"/>
    </row>
    <row r="26" spans="2:34" ht="125.1" customHeight="1" x14ac:dyDescent="0.25">
      <c r="B26" s="335" t="s">
        <v>188</v>
      </c>
      <c r="C26" s="335"/>
      <c r="D26" s="335"/>
      <c r="E26" s="255">
        <f>'Introducción de datos_VIH'!H39</f>
        <v>0.72001468968049942</v>
      </c>
      <c r="F26" s="255">
        <f>'Introducción de datos_VIH'!H40</f>
        <v>0.5464928387807565</v>
      </c>
      <c r="G26" s="336">
        <f t="shared" si="2"/>
        <v>0.75900234622054474</v>
      </c>
      <c r="H26" s="336"/>
      <c r="I26" s="336"/>
      <c r="J26" s="336"/>
      <c r="K26" s="336"/>
      <c r="L26" s="337" t="s">
        <v>205</v>
      </c>
      <c r="M26" s="337"/>
      <c r="N26" s="337"/>
      <c r="O26" s="337"/>
      <c r="P26" s="337"/>
      <c r="Q26" s="337"/>
    </row>
    <row r="27" spans="2:34" ht="125.1" customHeight="1" x14ac:dyDescent="0.25">
      <c r="B27" s="335" t="s">
        <v>189</v>
      </c>
      <c r="C27" s="335"/>
      <c r="D27" s="335"/>
      <c r="E27" s="255">
        <f>'Introducción de datos_VIH'!H41</f>
        <v>0.7</v>
      </c>
      <c r="F27" s="255">
        <f>'Introducción de datos_VIH'!H42</f>
        <v>0</v>
      </c>
      <c r="G27" s="336">
        <f t="shared" si="2"/>
        <v>0</v>
      </c>
      <c r="H27" s="336"/>
      <c r="I27" s="336"/>
      <c r="J27" s="336"/>
      <c r="K27" s="336"/>
      <c r="L27" s="337" t="s">
        <v>206</v>
      </c>
      <c r="M27" s="337"/>
      <c r="N27" s="337"/>
      <c r="O27" s="337"/>
      <c r="P27" s="337"/>
      <c r="Q27" s="337"/>
    </row>
    <row r="28" spans="2:34" ht="125.1" customHeight="1" x14ac:dyDescent="0.25">
      <c r="B28" s="335" t="s">
        <v>190</v>
      </c>
      <c r="C28" s="335"/>
      <c r="D28" s="335"/>
      <c r="E28" s="255">
        <f>'Introducción de datos_VIH'!H43</f>
        <v>0.7</v>
      </c>
      <c r="F28" s="255">
        <f>'Introducción de datos_VIH'!H44</f>
        <v>0</v>
      </c>
      <c r="G28" s="336">
        <f t="shared" si="2"/>
        <v>0</v>
      </c>
      <c r="H28" s="336"/>
      <c r="I28" s="336"/>
      <c r="J28" s="336"/>
      <c r="K28" s="336"/>
      <c r="L28" s="337" t="s">
        <v>206</v>
      </c>
      <c r="M28" s="337"/>
      <c r="N28" s="337"/>
      <c r="O28" s="337"/>
      <c r="P28" s="337"/>
      <c r="Q28" s="337"/>
    </row>
    <row r="29" spans="2:34" ht="125.1" customHeight="1" x14ac:dyDescent="0.25">
      <c r="B29" s="335" t="s">
        <v>191</v>
      </c>
      <c r="C29" s="335"/>
      <c r="D29" s="335"/>
      <c r="E29" s="255">
        <f>'Introducción de datos_VIH'!H45</f>
        <v>0.23</v>
      </c>
      <c r="F29" s="255">
        <f>'Introducción de datos_VIH'!H46</f>
        <v>0.55314960629921262</v>
      </c>
      <c r="G29" s="336">
        <f t="shared" si="2"/>
        <v>2.4049982882574459</v>
      </c>
      <c r="H29" s="336"/>
      <c r="I29" s="336"/>
      <c r="J29" s="336"/>
      <c r="K29" s="336"/>
      <c r="L29" s="337" t="s">
        <v>207</v>
      </c>
      <c r="M29" s="337"/>
      <c r="N29" s="337"/>
      <c r="O29" s="337"/>
      <c r="P29" s="337"/>
      <c r="Q29" s="337"/>
    </row>
    <row r="30" spans="2:34" ht="125.1" customHeight="1" x14ac:dyDescent="0.25">
      <c r="B30" s="335" t="s">
        <v>192</v>
      </c>
      <c r="C30" s="335"/>
      <c r="D30" s="335"/>
      <c r="E30" s="255">
        <f>'Introducción de datos_VIH'!H47</f>
        <v>0.67</v>
      </c>
      <c r="F30" s="255">
        <f>'Introducción de datos_VIH'!H48</f>
        <v>0.88867239989250202</v>
      </c>
      <c r="G30" s="336">
        <f t="shared" si="2"/>
        <v>1.3263767162574656</v>
      </c>
      <c r="H30" s="336"/>
      <c r="I30" s="336"/>
      <c r="J30" s="336"/>
      <c r="K30" s="336"/>
      <c r="L30" s="337" t="s">
        <v>208</v>
      </c>
      <c r="M30" s="337"/>
      <c r="N30" s="337"/>
      <c r="O30" s="337"/>
      <c r="P30" s="337"/>
      <c r="Q30" s="337"/>
    </row>
    <row r="31" spans="2:34" ht="207" customHeight="1" x14ac:dyDescent="0.25">
      <c r="B31" s="335" t="s">
        <v>193</v>
      </c>
      <c r="C31" s="335"/>
      <c r="D31" s="335"/>
      <c r="E31" s="255">
        <f>'Introducción de datos_VIH'!H49</f>
        <v>0.37222016992981161</v>
      </c>
      <c r="F31" s="255">
        <f>'Introducción de datos_VIH'!H50</f>
        <v>0.11775027705947544</v>
      </c>
      <c r="G31" s="336">
        <f t="shared" si="2"/>
        <v>0.31634577213179832</v>
      </c>
      <c r="H31" s="336"/>
      <c r="I31" s="336"/>
      <c r="J31" s="336"/>
      <c r="K31" s="336"/>
      <c r="L31" s="337" t="s">
        <v>209</v>
      </c>
      <c r="M31" s="337"/>
      <c r="N31" s="337"/>
      <c r="O31" s="337"/>
      <c r="P31" s="337"/>
      <c r="Q31" s="337"/>
    </row>
    <row r="32" spans="2:34" ht="194.25" customHeight="1" x14ac:dyDescent="0.25">
      <c r="B32" s="335" t="s">
        <v>194</v>
      </c>
      <c r="C32" s="335"/>
      <c r="D32" s="335"/>
      <c r="E32" s="255">
        <f>'Introducción de datos_VIH'!H51</f>
        <v>0.54052710094480361</v>
      </c>
      <c r="F32" s="255">
        <f>'Introducción de datos_VIH'!H52</f>
        <v>0.19293883639980108</v>
      </c>
      <c r="G32" s="336">
        <f t="shared" si="2"/>
        <v>0.35694572217111314</v>
      </c>
      <c r="H32" s="336"/>
      <c r="I32" s="336"/>
      <c r="J32" s="336"/>
      <c r="K32" s="336"/>
      <c r="L32" s="337" t="s">
        <v>210</v>
      </c>
      <c r="M32" s="337"/>
      <c r="N32" s="337"/>
      <c r="O32" s="337"/>
      <c r="P32" s="337"/>
      <c r="Q32" s="337"/>
    </row>
    <row r="33" spans="2:17" ht="194.25" customHeight="1" x14ac:dyDescent="0.25">
      <c r="B33" s="335" t="s">
        <v>195</v>
      </c>
      <c r="C33" s="335"/>
      <c r="D33" s="335"/>
      <c r="E33" s="255">
        <f>'Introducción de datos_VIH'!H53</f>
        <v>0.2107311215867651</v>
      </c>
      <c r="F33" s="255">
        <f>'Introducción de datos_VIH'!H54</f>
        <v>5.6212754602864005E-2</v>
      </c>
      <c r="G33" s="336">
        <f t="shared" ref="G33" si="3">+IF(ISERROR(F33/E33),0,F33/E33)</f>
        <v>0.26675108156589639</v>
      </c>
      <c r="H33" s="336"/>
      <c r="I33" s="336"/>
      <c r="J33" s="336"/>
      <c r="K33" s="336"/>
      <c r="L33" s="337" t="s">
        <v>211</v>
      </c>
      <c r="M33" s="337"/>
      <c r="N33" s="337"/>
      <c r="O33" s="337"/>
      <c r="P33" s="337"/>
      <c r="Q33" s="337"/>
    </row>
  </sheetData>
  <sheetProtection selectLockedCells="1" selectUnlockedCells="1"/>
  <mergeCells count="61">
    <mergeCell ref="B2:Q2"/>
    <mergeCell ref="C3:D3"/>
    <mergeCell ref="E3:K3"/>
    <mergeCell ref="O3:P3"/>
    <mergeCell ref="C4:D4"/>
    <mergeCell ref="E4:N4"/>
    <mergeCell ref="B20:D20"/>
    <mergeCell ref="G20:K20"/>
    <mergeCell ref="L20:Q20"/>
    <mergeCell ref="E5:N5"/>
    <mergeCell ref="F6:K6"/>
    <mergeCell ref="C8:E8"/>
    <mergeCell ref="G8:K8"/>
    <mergeCell ref="M8:Q8"/>
    <mergeCell ref="C9:E9"/>
    <mergeCell ref="G9:K9"/>
    <mergeCell ref="M9:Q9"/>
    <mergeCell ref="E18:K18"/>
    <mergeCell ref="B19:D19"/>
    <mergeCell ref="G19:H19"/>
    <mergeCell ref="I19:J19"/>
    <mergeCell ref="L19:Q19"/>
    <mergeCell ref="B21:D21"/>
    <mergeCell ref="G21:K21"/>
    <mergeCell ref="L21:Q21"/>
    <mergeCell ref="B22:D22"/>
    <mergeCell ref="G22:K22"/>
    <mergeCell ref="L22:Q22"/>
    <mergeCell ref="B23:D23"/>
    <mergeCell ref="G23:K23"/>
    <mergeCell ref="L23:Q23"/>
    <mergeCell ref="B24:D24"/>
    <mergeCell ref="G24:K24"/>
    <mergeCell ref="L24:Q24"/>
    <mergeCell ref="B25:D25"/>
    <mergeCell ref="G25:K25"/>
    <mergeCell ref="L25:Q25"/>
    <mergeCell ref="B26:D26"/>
    <mergeCell ref="G26:K26"/>
    <mergeCell ref="L26:Q26"/>
    <mergeCell ref="B27:D27"/>
    <mergeCell ref="G27:K27"/>
    <mergeCell ref="L27:Q27"/>
    <mergeCell ref="B28:D28"/>
    <mergeCell ref="G28:K28"/>
    <mergeCell ref="L28:Q28"/>
    <mergeCell ref="B29:D29"/>
    <mergeCell ref="G29:K29"/>
    <mergeCell ref="L29:Q29"/>
    <mergeCell ref="B30:D30"/>
    <mergeCell ref="G30:K30"/>
    <mergeCell ref="L30:Q30"/>
    <mergeCell ref="B33:D33"/>
    <mergeCell ref="G33:K33"/>
    <mergeCell ref="L33:Q33"/>
    <mergeCell ref="B31:D31"/>
    <mergeCell ref="G31:K31"/>
    <mergeCell ref="L31:Q31"/>
    <mergeCell ref="B32:D32"/>
    <mergeCell ref="G32:K32"/>
    <mergeCell ref="L32:Q32"/>
  </mergeCells>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conditionalFormatting sqref="G20:G33">
    <cfRule type="cellIs" dxfId="2" priority="4" stopIfTrue="1" operator="between">
      <formula>0</formula>
      <formula>0.599</formula>
    </cfRule>
    <cfRule type="cellIs" dxfId="1" priority="5" stopIfTrue="1" operator="between">
      <formula>0.6</formula>
      <formula>0.899</formula>
    </cfRule>
    <cfRule type="cellIs" dxfId="0" priority="6" stopIfTrue="1" operator="greaterThanOrEqual">
      <formula>0.9</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r:id="rId1"/>
  <headerFooter alignWithMargins="0">
    <oddFooter>&amp;L&amp;F&amp;C&amp;A&amp;R&amp;D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Datos Financieros</vt:lpstr>
      <vt:lpstr>Gráficas</vt:lpstr>
      <vt:lpstr>Hoja en Blanco</vt:lpstr>
      <vt:lpstr>Introducción de datos_TB</vt:lpstr>
      <vt:lpstr>Programatico TB</vt:lpstr>
      <vt:lpstr>Introducción de datos_VIH</vt:lpstr>
      <vt:lpstr>Programatico VIH</vt:lpstr>
      <vt:lpstr>'Introducción de datos_TB'!__xlnm.Print_Area</vt:lpstr>
      <vt:lpstr>'Introducción de datos_VIH'!__xlnm.Print_Area</vt:lpstr>
      <vt:lpstr>'Programatico TB'!__xlnm.Print_Area</vt:lpstr>
      <vt:lpstr>'Programatico VIH'!__xlnm.Print_Area</vt:lpstr>
      <vt:lpstr>'Introducción de datos_TB'!Área_de_impresión</vt:lpstr>
      <vt:lpstr>'Introducción de datos_VIH'!Área_de_impresión</vt:lpstr>
      <vt:lpstr>'Programatico TB'!Área_de_impresión</vt:lpstr>
      <vt:lpstr>'Programatico VIH'!Área_de_impresión</vt:lpstr>
      <vt:lpstr>PrintDataM</vt:lpstr>
      <vt:lpstr>'Programatico VIH'!PrintP</vt:lpstr>
      <vt:lpstr>PrintP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gfuentes</dc:creator>
  <cp:lastModifiedBy>gflores</cp:lastModifiedBy>
  <dcterms:created xsi:type="dcterms:W3CDTF">2022-09-23T16:55:38Z</dcterms:created>
  <dcterms:modified xsi:type="dcterms:W3CDTF">2022-10-05T20:50:05Z</dcterms:modified>
</cp:coreProperties>
</file>